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NEw BSE- Reg 46 - Compliance\UPDA  Reg 46- Inputs (2)\Up Reg 46- Inputs\Shareholding Pattern\"/>
    </mc:Choice>
  </mc:AlternateContent>
  <bookViews>
    <workbookView xWindow="0" yWindow="0" windowWidth="23040" windowHeight="9072" firstSheet="5" activeTab="8"/>
  </bookViews>
  <sheets>
    <sheet name="Declaration" sheetId="1" r:id="rId1"/>
    <sheet name="Table-I Summary Statement" sheetId="2" r:id="rId2"/>
    <sheet name="Table-II Promoter Shareholding" sheetId="3" r:id="rId3"/>
    <sheet name="Table-III Public Shareholding" sheetId="4" r:id="rId4"/>
    <sheet name="Table-IV NP-NP Shareholding" sheetId="5" r:id="rId5"/>
    <sheet name="Table-IIIA Person in Concert" sheetId="6" r:id="rId6"/>
    <sheet name="Table-IIIB Unclaimed Details" sheetId="7" r:id="rId7"/>
    <sheet name="Table-V SBOs" sheetId="8" r:id="rId8"/>
    <sheet name="Table-VI  foreign ownership" sheetId="9" r:id="rId9"/>
  </sheets>
  <definedNames>
    <definedName name="_xlnm.Print_Titles" localSheetId="0">Declaration!$4:$6</definedName>
    <definedName name="_xlnm.Print_Titles" localSheetId="8">'Table-VI  foreign ownership'!$4:$6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6" l="1"/>
  <c r="C4" i="6"/>
  <c r="T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O8" i="5"/>
  <c r="M8" i="5"/>
  <c r="L8" i="5"/>
  <c r="I8" i="5"/>
  <c r="O7" i="5"/>
  <c r="M7" i="5"/>
  <c r="L7" i="5"/>
  <c r="I7" i="5"/>
  <c r="W52" i="4"/>
  <c r="V52" i="4"/>
  <c r="U52" i="4"/>
  <c r="T52" i="4"/>
  <c r="Q52" i="4"/>
  <c r="P52" i="4"/>
  <c r="O52" i="4"/>
  <c r="N52" i="4"/>
  <c r="M52" i="4"/>
  <c r="L52" i="4"/>
  <c r="K52" i="4"/>
  <c r="J52" i="4"/>
  <c r="I52" i="4"/>
  <c r="H52" i="4"/>
  <c r="G52" i="4"/>
  <c r="F52" i="4"/>
  <c r="E52" i="4"/>
  <c r="D52" i="4"/>
  <c r="T51" i="4"/>
  <c r="Q51" i="4"/>
  <c r="P51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M50" i="4"/>
  <c r="L50" i="4"/>
  <c r="I50" i="4"/>
  <c r="Q48" i="4"/>
  <c r="O48" i="4"/>
  <c r="M48" i="4"/>
  <c r="L48" i="4"/>
  <c r="I48" i="4"/>
  <c r="Q47" i="4"/>
  <c r="O47" i="4"/>
  <c r="M47" i="4"/>
  <c r="L47" i="4"/>
  <c r="I47" i="4"/>
  <c r="O46" i="4"/>
  <c r="M46" i="4"/>
  <c r="L46" i="4"/>
  <c r="I46" i="4"/>
  <c r="O45" i="4"/>
  <c r="M45" i="4"/>
  <c r="L45" i="4"/>
  <c r="I45" i="4"/>
  <c r="O44" i="4"/>
  <c r="M44" i="4"/>
  <c r="L44" i="4"/>
  <c r="I44" i="4"/>
  <c r="O42" i="4"/>
  <c r="M42" i="4"/>
  <c r="L42" i="4"/>
  <c r="I42" i="4"/>
  <c r="Q41" i="4"/>
  <c r="O41" i="4"/>
  <c r="M41" i="4"/>
  <c r="L41" i="4"/>
  <c r="I41" i="4"/>
  <c r="O40" i="4"/>
  <c r="M40" i="4"/>
  <c r="L40" i="4"/>
  <c r="I40" i="4"/>
  <c r="O39" i="4"/>
  <c r="M39" i="4"/>
  <c r="L39" i="4"/>
  <c r="I39" i="4"/>
  <c r="O38" i="4"/>
  <c r="M38" i="4"/>
  <c r="L38" i="4"/>
  <c r="I38" i="4"/>
  <c r="O37" i="4"/>
  <c r="M37" i="4"/>
  <c r="L37" i="4"/>
  <c r="I37" i="4"/>
  <c r="O36" i="4"/>
  <c r="M36" i="4"/>
  <c r="L36" i="4"/>
  <c r="I36" i="4"/>
  <c r="O35" i="4"/>
  <c r="M35" i="4"/>
  <c r="L35" i="4"/>
  <c r="I35" i="4"/>
  <c r="W33" i="4"/>
  <c r="V33" i="4"/>
  <c r="U33" i="4"/>
  <c r="T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M32" i="4"/>
  <c r="L32" i="4"/>
  <c r="I32" i="4"/>
  <c r="O31" i="4"/>
  <c r="M31" i="4"/>
  <c r="L31" i="4"/>
  <c r="I31" i="4"/>
  <c r="O30" i="4"/>
  <c r="M30" i="4"/>
  <c r="L30" i="4"/>
  <c r="I30" i="4"/>
  <c r="W28" i="4"/>
  <c r="V28" i="4"/>
  <c r="U28" i="4"/>
  <c r="T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O26" i="4"/>
  <c r="M26" i="4"/>
  <c r="L26" i="4"/>
  <c r="I26" i="4"/>
  <c r="O25" i="4"/>
  <c r="M25" i="4"/>
  <c r="L25" i="4"/>
  <c r="I25" i="4"/>
  <c r="O24" i="4"/>
  <c r="M24" i="4"/>
  <c r="L24" i="4"/>
  <c r="I24" i="4"/>
  <c r="O23" i="4"/>
  <c r="M23" i="4"/>
  <c r="L23" i="4"/>
  <c r="I23" i="4"/>
  <c r="O22" i="4"/>
  <c r="M22" i="4"/>
  <c r="L22" i="4"/>
  <c r="I22" i="4"/>
  <c r="O21" i="4"/>
  <c r="M21" i="4"/>
  <c r="L21" i="4"/>
  <c r="I21" i="4"/>
  <c r="W19" i="4"/>
  <c r="V19" i="4"/>
  <c r="U19" i="4"/>
  <c r="T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O17" i="4"/>
  <c r="M17" i="4"/>
  <c r="L17" i="4"/>
  <c r="I17" i="4"/>
  <c r="O16" i="4"/>
  <c r="M16" i="4"/>
  <c r="L16" i="4"/>
  <c r="I16" i="4"/>
  <c r="O15" i="4"/>
  <c r="M15" i="4"/>
  <c r="L15" i="4"/>
  <c r="I15" i="4"/>
  <c r="O14" i="4"/>
  <c r="M14" i="4"/>
  <c r="L14" i="4"/>
  <c r="I14" i="4"/>
  <c r="O13" i="4"/>
  <c r="M13" i="4"/>
  <c r="L13" i="4"/>
  <c r="I13" i="4"/>
  <c r="O12" i="4"/>
  <c r="M12" i="4"/>
  <c r="L12" i="4"/>
  <c r="I12" i="4"/>
  <c r="O11" i="4"/>
  <c r="M11" i="4"/>
  <c r="L11" i="4"/>
  <c r="I11" i="4"/>
  <c r="O10" i="4"/>
  <c r="M10" i="4"/>
  <c r="L10" i="4"/>
  <c r="I10" i="4"/>
  <c r="O9" i="4"/>
  <c r="M9" i="4"/>
  <c r="L9" i="4"/>
  <c r="I9" i="4"/>
  <c r="O8" i="4"/>
  <c r="M8" i="4"/>
  <c r="L8" i="4"/>
  <c r="I8" i="4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T29" i="3"/>
  <c r="S29" i="3"/>
  <c r="R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O27" i="3"/>
  <c r="M27" i="3"/>
  <c r="L27" i="3"/>
  <c r="I27" i="3"/>
  <c r="O25" i="3"/>
  <c r="M25" i="3"/>
  <c r="L25" i="3"/>
  <c r="I25" i="3"/>
  <c r="O23" i="3"/>
  <c r="M23" i="3"/>
  <c r="L23" i="3"/>
  <c r="I23" i="3"/>
  <c r="O22" i="3"/>
  <c r="M22" i="3"/>
  <c r="L22" i="3"/>
  <c r="I22" i="3"/>
  <c r="O21" i="3"/>
  <c r="M21" i="3"/>
  <c r="L21" i="3"/>
  <c r="I21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S18" i="3"/>
  <c r="Q18" i="3"/>
  <c r="O18" i="3"/>
  <c r="M18" i="3"/>
  <c r="L18" i="3"/>
  <c r="I18" i="3"/>
  <c r="Q17" i="3"/>
  <c r="O17" i="3"/>
  <c r="M17" i="3"/>
  <c r="L17" i="3"/>
  <c r="I17" i="3"/>
  <c r="O16" i="3"/>
  <c r="M16" i="3"/>
  <c r="L16" i="3"/>
  <c r="I16" i="3"/>
  <c r="O15" i="3"/>
  <c r="M15" i="3"/>
  <c r="L15" i="3"/>
  <c r="I15" i="3"/>
  <c r="S14" i="3"/>
  <c r="Q14" i="3"/>
  <c r="O14" i="3"/>
  <c r="M14" i="3"/>
  <c r="L14" i="3"/>
  <c r="I14" i="3"/>
  <c r="S13" i="3"/>
  <c r="Q13" i="3"/>
  <c r="O13" i="3"/>
  <c r="M13" i="3"/>
  <c r="L13" i="3"/>
  <c r="I13" i="3"/>
  <c r="S12" i="3"/>
  <c r="Q12" i="3"/>
  <c r="O12" i="3"/>
  <c r="M12" i="3"/>
  <c r="L12" i="3"/>
  <c r="I12" i="3"/>
  <c r="S11" i="3"/>
  <c r="Q11" i="3"/>
  <c r="O11" i="3"/>
  <c r="M11" i="3"/>
  <c r="L11" i="3"/>
  <c r="I11" i="3"/>
  <c r="S10" i="3"/>
  <c r="Q10" i="3"/>
  <c r="O10" i="3"/>
  <c r="M10" i="3"/>
  <c r="L10" i="3"/>
  <c r="I10" i="3"/>
  <c r="S9" i="3"/>
  <c r="Q9" i="3"/>
  <c r="O9" i="3"/>
  <c r="M9" i="3"/>
  <c r="L9" i="3"/>
  <c r="I9" i="3"/>
  <c r="Q8" i="3"/>
  <c r="O8" i="3"/>
  <c r="M8" i="3"/>
  <c r="L8" i="3"/>
  <c r="I8" i="3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N13" i="2"/>
  <c r="L13" i="2"/>
  <c r="H13" i="2"/>
  <c r="L12" i="2"/>
  <c r="P10" i="2"/>
  <c r="N10" i="2"/>
  <c r="L10" i="2"/>
  <c r="H10" i="2"/>
  <c r="P9" i="2"/>
  <c r="N9" i="2"/>
  <c r="L9" i="2"/>
  <c r="H9" i="2"/>
</calcChain>
</file>

<file path=xl/sharedStrings.xml><?xml version="1.0" encoding="utf-8"?>
<sst xmlns="http://schemas.openxmlformats.org/spreadsheetml/2006/main" count="476" uniqueCount="217">
  <si>
    <t>Format of Holding of Specified securities</t>
  </si>
  <si>
    <t>1.</t>
  </si>
  <si>
    <t>Name of Listed Entity:ABRAM FOOD LIMITED</t>
  </si>
  <si>
    <t>2.</t>
  </si>
  <si>
    <t xml:space="preserve">Scrip Code/Name of Scrip/Class of Security:,,EQUITY SHARES  </t>
  </si>
  <si>
    <t>3.</t>
  </si>
  <si>
    <t>Share Holding Pattern Filed under: Reg. 31(1)(a)/Reg.31(1)(b)/Reg.31(1)(c)</t>
  </si>
  <si>
    <t>a. if under 31(1)(b) then indicate the report for quarter ending 26/06/2025</t>
  </si>
  <si>
    <t>b. if under 31(1)(c) then indicate date of allotment/extinguishment</t>
  </si>
  <si>
    <t>4.</t>
  </si>
  <si>
    <t>Declaration : The Listed entity is required to submit the following declaration to the extent of submission of information:</t>
  </si>
  <si>
    <t>Particulars</t>
  </si>
  <si>
    <t>YES*</t>
  </si>
  <si>
    <t>NO*</t>
  </si>
  <si>
    <t>a</t>
  </si>
  <si>
    <t>Whether the Listed Entity has issued any partly paid up shares</t>
  </si>
  <si>
    <t>b</t>
  </si>
  <si>
    <t>Whether the Listed Entity has issued any Convertible Securities or Warrants?</t>
  </si>
  <si>
    <t>c</t>
  </si>
  <si>
    <t>Whether the Listed Entity has any shares against which depository receipts are issued?</t>
  </si>
  <si>
    <t>d</t>
  </si>
  <si>
    <t>Whether the Listed Entity has any shares in locked-in?</t>
  </si>
  <si>
    <t>e</t>
  </si>
  <si>
    <t>Whether any shares held by promoters are pledge or otherwise encumbered?</t>
  </si>
  <si>
    <t>*if the Listed Entity selectes the option 'NO' for the questions above, the columns for the partly paid up shares, Outstanding Convertible</t>
  </si>
  <si>
    <t>Securities/Warrants,    depository    receipts,    locked-in     shares,   No of  shares  pledged  or  otherwise   encumbered  by  promoters,  as</t>
  </si>
  <si>
    <t>applicable,  shall  not  be  displayed  at  the time of dissemination on the Stock Exchange website. Also wherever there is 'No'  declared</t>
  </si>
  <si>
    <t>by  Listed  entity  in above  table the values will be considered as 'Zero' by default on submission of  the  format of  holding  of  specified</t>
  </si>
  <si>
    <t>securities.</t>
  </si>
  <si>
    <t>5</t>
  </si>
  <si>
    <t>The tabular format for disclosure of holding of specified securities is as follows:</t>
  </si>
  <si>
    <t xml:space="preserve">Category </t>
  </si>
  <si>
    <t>Table I - Summary Statement holding of specified securities</t>
  </si>
  <si>
    <t>Category of Shareholder</t>
  </si>
  <si>
    <t>No of Shareholders</t>
  </si>
  <si>
    <t>No of fully paid up equity shares held</t>
  </si>
  <si>
    <t>No of Partly paid-up equity shares held</t>
  </si>
  <si>
    <t>No of Shares Underlying Depository Receipts</t>
  </si>
  <si>
    <t>Total No of Shares Held (VII) = (IV)+(V)+(VI)</t>
  </si>
  <si>
    <t>Shareholding as a % of total no of shares (As a % of (A+B+C2))</t>
  </si>
  <si>
    <t>Number of Voting Rights held in each class of securities</t>
  </si>
  <si>
    <t>No of Shares Underlying Outstanding converttible securities (Including Warrants)</t>
  </si>
  <si>
    <t>Shareholding as a % assuming full conversion of convertible Securities (as a percentage of diluted share capital)</t>
  </si>
  <si>
    <t>Number of Locked in Shares</t>
  </si>
  <si>
    <t>Number of Shares pledged or otherwise encumbered</t>
  </si>
  <si>
    <t>Number of equity shares held in dematerialized form</t>
  </si>
  <si>
    <t>No of Voting Rights</t>
  </si>
  <si>
    <t>Total as a % of (A+B+C)</t>
  </si>
  <si>
    <t>No.</t>
  </si>
  <si>
    <t>As a % of total Shares held</t>
  </si>
  <si>
    <t>Class X</t>
  </si>
  <si>
    <t>Class Y</t>
  </si>
  <si>
    <t>Total</t>
  </si>
  <si>
    <t>(I)</t>
  </si>
  <si>
    <t>(II)</t>
  </si>
  <si>
    <t>(III)</t>
  </si>
  <si>
    <t>(IV)</t>
  </si>
  <si>
    <t>(V)</t>
  </si>
  <si>
    <t>(VI)</t>
  </si>
  <si>
    <t>(VII)</t>
  </si>
  <si>
    <t>(VIII)</t>
  </si>
  <si>
    <t>(IX)</t>
  </si>
  <si>
    <t>(X)</t>
  </si>
  <si>
    <t>(XI)</t>
  </si>
  <si>
    <t>(XII)</t>
  </si>
  <si>
    <t>(XIII)</t>
  </si>
  <si>
    <t>(XIV)</t>
  </si>
  <si>
    <t>(A)</t>
  </si>
  <si>
    <t>Promoter &amp; Promoter Group</t>
  </si>
  <si>
    <t>(B)</t>
  </si>
  <si>
    <t>Public</t>
  </si>
  <si>
    <t>NA</t>
  </si>
  <si>
    <t>(C)</t>
  </si>
  <si>
    <t>Non Promoter-Non Public</t>
  </si>
  <si>
    <t>(C1)</t>
  </si>
  <si>
    <t>Shares underlying DRs</t>
  </si>
  <si>
    <t>(C2)</t>
  </si>
  <si>
    <t>Shares held by Employes Trusts</t>
  </si>
  <si>
    <t>Total:</t>
  </si>
  <si>
    <t>Table II - Statement showing shareholding pattern of the Promoter and Promoter Group</t>
  </si>
  <si>
    <t>Category &amp; Name of the Shareholder</t>
  </si>
  <si>
    <t>PAN</t>
  </si>
  <si>
    <t>Total No of Shares Held (IV+V+VI)</t>
  </si>
  <si>
    <t>Shareholding as a % of total no of shares (calculated as per SCRR, 1957 (VIII) As a % of (A+B+C2</t>
  </si>
  <si>
    <t>Shareholding as a % assuming full conversion of convertible Securities (as a percentage of diluted share capital) (VII)+(X) As a % of (A+B+C2)</t>
  </si>
  <si>
    <t>(1)</t>
  </si>
  <si>
    <t>Indian</t>
  </si>
  <si>
    <t>(a)</t>
  </si>
  <si>
    <t>Individuals/Hindu undivided Family</t>
  </si>
  <si>
    <t xml:space="preserve">BRIJ BHUSHAN HUF .                                                                                                                                    </t>
  </si>
  <si>
    <t xml:space="preserve">AABHB3532R                    </t>
  </si>
  <si>
    <t xml:space="preserve">ARPIT GUPTA HUF .                                                                                                                                     </t>
  </si>
  <si>
    <t xml:space="preserve">AAJHA8974N                    </t>
  </si>
  <si>
    <t xml:space="preserve">BRIJ BHUSHAN                                                                                                                                          </t>
  </si>
  <si>
    <t xml:space="preserve">ABLPB7070R                    </t>
  </si>
  <si>
    <t xml:space="preserve">REETA GUPTA                                                                                                                                           </t>
  </si>
  <si>
    <t xml:space="preserve">ABPPG3277P                    </t>
  </si>
  <si>
    <t xml:space="preserve">ARPIT GUPTA                                                                                                                                           </t>
  </si>
  <si>
    <t xml:space="preserve">AEQPG5171A                    </t>
  </si>
  <si>
    <t xml:space="preserve">MONA SINGHAL                                                                                                                                          </t>
  </si>
  <si>
    <t xml:space="preserve">AKAPG5167G                    </t>
  </si>
  <si>
    <t>(b)</t>
  </si>
  <si>
    <t>Central Government/State Government(s)</t>
  </si>
  <si>
    <t>(c)</t>
  </si>
  <si>
    <t>Financial Institutions/Banks</t>
  </si>
  <si>
    <t>(d)</t>
  </si>
  <si>
    <t>Any Other</t>
  </si>
  <si>
    <t xml:space="preserve">AVIANSH LOGISTICS PRIVATE LIMITED                                                                                                                     </t>
  </si>
  <si>
    <t xml:space="preserve">AAOCS6075N                    </t>
  </si>
  <si>
    <t>Sub-Total (A)(1)</t>
  </si>
  <si>
    <t>(2)</t>
  </si>
  <si>
    <t>Foreign</t>
  </si>
  <si>
    <t>Individuals (Non-Resident Individuals/Foreign Individuals</t>
  </si>
  <si>
    <t>Government</t>
  </si>
  <si>
    <t>Institutions</t>
  </si>
  <si>
    <t>Foreign Portfolio Investor</t>
  </si>
  <si>
    <t>(e)</t>
  </si>
  <si>
    <t xml:space="preserve">Any Other </t>
  </si>
  <si>
    <t>Sub-Total (A)(2)</t>
  </si>
  <si>
    <t>Total Shareholding of Promoter and Promoter Group (A)=(A)(1)+(A)(2)</t>
  </si>
  <si>
    <t>Table III - Statement showing shareholding pattern of the Public shareholder</t>
  </si>
  <si>
    <t>Shareholding as a % of total no of shares (A+B+C2)</t>
  </si>
  <si>
    <t>Sub-categorization of shares</t>
  </si>
  <si>
    <t>Shareholding (No. of shares) under</t>
  </si>
  <si>
    <t>Sub_x0002_category (i)</t>
  </si>
  <si>
    <t>Sub_x0002_category (ii)</t>
  </si>
  <si>
    <t>Sub_x0002_category (iii)</t>
  </si>
  <si>
    <t>Institutions (Domestic)</t>
  </si>
  <si>
    <t>Mutual Funds</t>
  </si>
  <si>
    <t>Venture Capital Funds</t>
  </si>
  <si>
    <t>Alternate Investment Funds</t>
  </si>
  <si>
    <t>Banks</t>
  </si>
  <si>
    <t>Insurance Companies</t>
  </si>
  <si>
    <t>(f)</t>
  </si>
  <si>
    <t>Provident Funds/Pension Funds</t>
  </si>
  <si>
    <t>(g)</t>
  </si>
  <si>
    <t>Asset Reconstruction Companies</t>
  </si>
  <si>
    <t>(h)</t>
  </si>
  <si>
    <t>Soveregin Wealth Funds</t>
  </si>
  <si>
    <t>(i)</t>
  </si>
  <si>
    <t>NBFC Registered with RBI</t>
  </si>
  <si>
    <t>(j)</t>
  </si>
  <si>
    <t>Other Financial Insutitions</t>
  </si>
  <si>
    <t>(k)</t>
  </si>
  <si>
    <t>Sub Total (B)(1)</t>
  </si>
  <si>
    <t>Institutions (Foreign)</t>
  </si>
  <si>
    <t>Foreign Direct Investment</t>
  </si>
  <si>
    <t>Foreign Venture Capital</t>
  </si>
  <si>
    <t>Sovereign Wealth Funds</t>
  </si>
  <si>
    <t>Foreign Portfolio Investors Category I</t>
  </si>
  <si>
    <t>Foreign Portfolio Investors Category II</t>
  </si>
  <si>
    <t>Overseas Depositories (holding DRs) (balancing figure)</t>
  </si>
  <si>
    <t>Sub Total (B)(2)</t>
  </si>
  <si>
    <t>(3)</t>
  </si>
  <si>
    <t>Central Government/State Government(s)/President of India</t>
  </si>
  <si>
    <t>Central Government / President of India</t>
  </si>
  <si>
    <t>State Government / Governor</t>
  </si>
  <si>
    <t>Shareholding by Companies or Bodies Corporate where Central / State Government is a promoter</t>
  </si>
  <si>
    <t>Sub Total (B)(3)</t>
  </si>
  <si>
    <t>(4)</t>
  </si>
  <si>
    <t>Non-Institutions</t>
  </si>
  <si>
    <t>Associate companies / Subsidiaries</t>
  </si>
  <si>
    <t>Directors and their relatives (excluding independent directors and nominee directors)</t>
  </si>
  <si>
    <t>Key Managerial Personnel</t>
  </si>
  <si>
    <t>Relatives of promoters (other than ‘immediate relatives’ of promoters disclosed under ‘Promoter and Promoter Group’ category)</t>
  </si>
  <si>
    <t>Trusts where any person belonging to 'Promoter and Promoter Group' category is 'trustee', 'beneficiary', or 'author of the trust'</t>
  </si>
  <si>
    <t>Investor Education and Protection Fund (IEPF)</t>
  </si>
  <si>
    <t>Resident Individuals holding nominal share capital up to Rs. 2 lakhs</t>
  </si>
  <si>
    <t>Resident Individuals holding nominal share capital in excess of Rs. 2 lakhs</t>
  </si>
  <si>
    <t>Non Resident Indians (NRIs)</t>
  </si>
  <si>
    <t>Foreign Nationals</t>
  </si>
  <si>
    <t>Foreign Companies)</t>
  </si>
  <si>
    <t>(l)</t>
  </si>
  <si>
    <t>Bodies Corporate</t>
  </si>
  <si>
    <t xml:space="preserve">GIRIRAJ STOCK BROKING PRIVATE LIMITED .-PROP                                                                                                          </t>
  </si>
  <si>
    <t xml:space="preserve">AACCG7581R                    </t>
  </si>
  <si>
    <t>(m)</t>
  </si>
  <si>
    <t xml:space="preserve">H U F                                             </t>
  </si>
  <si>
    <t>Sub Total (B)(4)</t>
  </si>
  <si>
    <t>Total Public Shareholding (B) = (B)(1)+(B)(2)+(B)(3)+(B)(4)</t>
  </si>
  <si>
    <t>Table IV - Statement showing shareholding pattern of the Non Promoter - Non Public Shareholder</t>
  </si>
  <si>
    <t>Custodian/DR Holder</t>
  </si>
  <si>
    <t>Employee Benefit Trust (under SEBI(Share based Employee Benefit) Regulations 2014)</t>
  </si>
  <si>
    <t>Total Non-Promoter-Non Public Shareholding (C) = (C)(1)+(C)(2)</t>
  </si>
  <si>
    <t>Details of the shareholders acting as persons in Concert including their Shareholding:</t>
  </si>
  <si>
    <t>Name of Shareholder</t>
  </si>
  <si>
    <t>Name of PAC</t>
  </si>
  <si>
    <t>No of shares</t>
  </si>
  <si>
    <t>Holding%</t>
  </si>
  <si>
    <t>Details of Shares which remain unclaimed may be given hear along with details such as number of shareholders, outstanding shares held in demat/unclaimed suspense account</t>
  </si>
  <si>
    <t>Table V - Statement showing details of Significant Beneficial Owners (SBOs)</t>
  </si>
  <si>
    <t>Sno</t>
  </si>
  <si>
    <t>Details of the significant beneficial owner</t>
  </si>
  <si>
    <t xml:space="preserve">Details of the registered owner </t>
  </si>
  <si>
    <t>Particulars of the shares in which significant beneficial interest is held by the beneficial owner</t>
  </si>
  <si>
    <t>Date of creation/acquisition of significant beneficial interest</t>
  </si>
  <si>
    <t xml:space="preserve"> </t>
  </si>
  <si>
    <t>I</t>
  </si>
  <si>
    <t>II</t>
  </si>
  <si>
    <t>III</t>
  </si>
  <si>
    <t>IV</t>
  </si>
  <si>
    <t>Sr No</t>
  </si>
  <si>
    <t>Name</t>
  </si>
  <si>
    <t>Nationality</t>
  </si>
  <si>
    <t>Number of Shares</t>
  </si>
  <si>
    <t xml:space="preserve">Shareholding as a % of total no of shares (Calculated as per SCRR 1957) As a % of (A+B+C2) </t>
  </si>
  <si>
    <t xml:space="preserve">  NA  </t>
  </si>
  <si>
    <t>Table VI - Statement showing foreign ownership limits</t>
  </si>
  <si>
    <t>Board approved limits</t>
  </si>
  <si>
    <t>Limits utilized</t>
  </si>
  <si>
    <t>Date</t>
  </si>
  <si>
    <t>As on shareholding date</t>
  </si>
  <si>
    <t xml:space="preserve">          </t>
  </si>
  <si>
    <t>As on the end of previous 1st quarter</t>
  </si>
  <si>
    <t>As on the end of previous 2nd quarter</t>
  </si>
  <si>
    <t>As on the end of previous 3rd quarter</t>
  </si>
  <si>
    <t>As on the end of previous 4th 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</si>
</sst>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quotePrefix="1"/>
    <xf numFmtId="0" fontId="0" fillId="0" borderId="1" xfId="0" applyBorder="1"/>
    <xf numFmtId="0" fontId="0" fillId="0" borderId="1" xfId="0" quotePrefix="1" applyBorder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1" fillId="0" borderId="1" xfId="0" applyNumberFormat="1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6" sqref="B6"/>
    </sheetView>
  </sheetViews>
  <sheetFormatPr defaultRowHeight="13.8"/>
  <cols>
    <col min="1" max="1" width="10.69921875" customWidth="1"/>
    <col min="2" max="2" width="110.69921875" customWidth="1"/>
    <col min="3" max="4" width="10.69921875" customWidth="1"/>
  </cols>
  <sheetData>
    <row r="1" spans="1:4">
      <c r="A1" s="21" t="s">
        <v>0</v>
      </c>
      <c r="B1" s="21"/>
      <c r="C1" s="21"/>
      <c r="D1" s="21"/>
    </row>
    <row r="3" spans="1:4">
      <c r="A3" s="1" t="s">
        <v>1</v>
      </c>
      <c r="B3" t="s">
        <v>2</v>
      </c>
    </row>
    <row r="4" spans="1:4">
      <c r="A4" s="1" t="s">
        <v>3</v>
      </c>
      <c r="B4" t="s">
        <v>4</v>
      </c>
    </row>
    <row r="5" spans="1:4">
      <c r="A5" s="1" t="s">
        <v>5</v>
      </c>
      <c r="B5" t="s">
        <v>6</v>
      </c>
    </row>
    <row r="6" spans="1:4">
      <c r="B6" s="32" t="s">
        <v>7</v>
      </c>
    </row>
    <row r="7" spans="1:4">
      <c r="B7" t="s">
        <v>8</v>
      </c>
    </row>
    <row r="8" spans="1:4">
      <c r="A8" s="1" t="s">
        <v>9</v>
      </c>
      <c r="B8" t="s">
        <v>10</v>
      </c>
    </row>
    <row r="9" spans="1:4">
      <c r="A9" s="2"/>
      <c r="B9" s="2" t="s">
        <v>11</v>
      </c>
      <c r="C9" s="2" t="s">
        <v>12</v>
      </c>
      <c r="D9" s="2" t="s">
        <v>13</v>
      </c>
    </row>
    <row r="10" spans="1:4">
      <c r="A10" s="3" t="s">
        <v>14</v>
      </c>
      <c r="B10" s="2" t="s">
        <v>15</v>
      </c>
      <c r="C10" s="2"/>
      <c r="D10" s="2"/>
    </row>
    <row r="11" spans="1:4">
      <c r="A11" s="3" t="s">
        <v>16</v>
      </c>
      <c r="B11" s="2" t="s">
        <v>17</v>
      </c>
      <c r="C11" s="2"/>
      <c r="D11" s="2"/>
    </row>
    <row r="12" spans="1:4">
      <c r="A12" s="3" t="s">
        <v>18</v>
      </c>
      <c r="B12" s="2" t="s">
        <v>19</v>
      </c>
      <c r="C12" s="2"/>
      <c r="D12" s="2"/>
    </row>
    <row r="13" spans="1:4">
      <c r="A13" s="3" t="s">
        <v>20</v>
      </c>
      <c r="B13" s="2" t="s">
        <v>21</v>
      </c>
      <c r="C13" s="2"/>
      <c r="D13" s="2"/>
    </row>
    <row r="14" spans="1:4">
      <c r="A14" s="3" t="s">
        <v>22</v>
      </c>
      <c r="B14" s="2" t="s">
        <v>23</v>
      </c>
      <c r="C14" s="2"/>
      <c r="D14" s="2"/>
    </row>
    <row r="17" spans="1:2">
      <c r="B17" t="s">
        <v>24</v>
      </c>
    </row>
    <row r="18" spans="1:2">
      <c r="B18" t="s">
        <v>25</v>
      </c>
    </row>
    <row r="19" spans="1:2">
      <c r="B19" t="s">
        <v>26</v>
      </c>
    </row>
    <row r="20" spans="1:2">
      <c r="B20" t="s">
        <v>27</v>
      </c>
    </row>
    <row r="21" spans="1:2">
      <c r="B21" t="s">
        <v>28</v>
      </c>
    </row>
    <row r="24" spans="1:2">
      <c r="A24" s="1" t="s">
        <v>29</v>
      </c>
      <c r="B24" t="s">
        <v>30</v>
      </c>
    </row>
    <row r="25" spans="1:2" s="4" customFormat="1"/>
  </sheetData>
  <mergeCells count="1">
    <mergeCell ref="A1:D1"/>
  </mergeCells>
  <pageMargins left="1.3888888888888888E-2" right="0.20833333333333334" top="0.83333333333333337" bottom="0.41666666666666669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workbookViewId="0">
      <selection activeCell="D6" sqref="D6"/>
    </sheetView>
  </sheetViews>
  <sheetFormatPr defaultRowHeight="13.8"/>
  <cols>
    <col min="1" max="1" width="10.69921875" customWidth="1"/>
    <col min="2" max="2" width="45.69921875" customWidth="1"/>
    <col min="3" max="3" width="12.69921875" customWidth="1"/>
    <col min="4" max="8" width="16.69921875" customWidth="1"/>
    <col min="9" max="12" width="12.69921875" customWidth="1"/>
    <col min="13" max="14" width="20.69921875" customWidth="1"/>
    <col min="15" max="18" width="12.69921875" customWidth="1"/>
    <col min="19" max="19" width="16.69921875" customWidth="1"/>
  </cols>
  <sheetData>
    <row r="1" spans="1:19">
      <c r="A1" s="23"/>
      <c r="B1" s="23"/>
      <c r="C1" s="23"/>
      <c r="D1" s="23"/>
    </row>
    <row r="2" spans="1:19" s="5" customFormat="1" ht="15.6">
      <c r="A2" s="5" t="s">
        <v>32</v>
      </c>
    </row>
    <row r="4" spans="1:19" s="4" customFormat="1" ht="75" customHeight="1">
      <c r="A4" s="7" t="s">
        <v>31</v>
      </c>
      <c r="B4" s="8" t="s">
        <v>33</v>
      </c>
      <c r="C4" s="7" t="s">
        <v>34</v>
      </c>
      <c r="D4" s="7" t="s">
        <v>35</v>
      </c>
      <c r="E4" s="7" t="s">
        <v>36</v>
      </c>
      <c r="F4" s="7" t="s">
        <v>37</v>
      </c>
      <c r="G4" s="7" t="s">
        <v>38</v>
      </c>
      <c r="H4" s="7" t="s">
        <v>39</v>
      </c>
      <c r="I4" s="24" t="s">
        <v>40</v>
      </c>
      <c r="J4" s="24"/>
      <c r="K4" s="24"/>
      <c r="L4" s="24"/>
      <c r="M4" s="7" t="s">
        <v>41</v>
      </c>
      <c r="N4" s="7" t="s">
        <v>42</v>
      </c>
      <c r="O4" s="24" t="s">
        <v>43</v>
      </c>
      <c r="P4" s="24"/>
      <c r="Q4" s="24" t="s">
        <v>44</v>
      </c>
      <c r="R4" s="24"/>
      <c r="S4" s="7" t="s">
        <v>45</v>
      </c>
    </row>
    <row r="5" spans="1:19" s="4" customFormat="1" ht="30" customHeight="1">
      <c r="A5" s="9"/>
      <c r="B5" s="9"/>
      <c r="C5" s="9"/>
      <c r="D5" s="9"/>
      <c r="E5" s="9"/>
      <c r="F5" s="9"/>
      <c r="G5" s="9"/>
      <c r="H5" s="9"/>
      <c r="I5" s="25" t="s">
        <v>46</v>
      </c>
      <c r="J5" s="25"/>
      <c r="K5" s="25"/>
      <c r="L5" s="7" t="s">
        <v>47</v>
      </c>
      <c r="M5" s="9"/>
      <c r="N5" s="9"/>
      <c r="O5" s="7" t="s">
        <v>48</v>
      </c>
      <c r="P5" s="7" t="s">
        <v>49</v>
      </c>
      <c r="Q5" s="7" t="s">
        <v>48</v>
      </c>
      <c r="R5" s="7" t="s">
        <v>49</v>
      </c>
      <c r="S5" s="9"/>
    </row>
    <row r="6" spans="1:19" s="4" customFormat="1">
      <c r="A6" s="9"/>
      <c r="B6" s="9"/>
      <c r="C6" s="9"/>
      <c r="D6" s="9"/>
      <c r="E6" s="9"/>
      <c r="F6" s="9"/>
      <c r="G6" s="9"/>
      <c r="H6" s="9"/>
      <c r="I6" s="7" t="s">
        <v>50</v>
      </c>
      <c r="J6" s="7" t="s">
        <v>51</v>
      </c>
      <c r="K6" s="7" t="s">
        <v>52</v>
      </c>
      <c r="L6" s="9"/>
      <c r="M6" s="9"/>
      <c r="N6" s="9"/>
      <c r="O6" s="9"/>
      <c r="P6" s="9"/>
      <c r="Q6" s="9"/>
      <c r="R6" s="9"/>
      <c r="S6" s="9"/>
    </row>
    <row r="7" spans="1:19">
      <c r="A7" s="10" t="s">
        <v>53</v>
      </c>
      <c r="B7" s="10" t="s">
        <v>54</v>
      </c>
      <c r="C7" s="10" t="s">
        <v>55</v>
      </c>
      <c r="D7" s="10" t="s">
        <v>56</v>
      </c>
      <c r="E7" s="10" t="s">
        <v>57</v>
      </c>
      <c r="F7" s="10" t="s">
        <v>58</v>
      </c>
      <c r="G7" s="10" t="s">
        <v>59</v>
      </c>
      <c r="H7" s="10" t="s">
        <v>60</v>
      </c>
      <c r="I7" s="22" t="s">
        <v>61</v>
      </c>
      <c r="J7" s="22"/>
      <c r="K7" s="22"/>
      <c r="L7" s="22"/>
      <c r="M7" s="10" t="s">
        <v>62</v>
      </c>
      <c r="N7" s="10" t="s">
        <v>63</v>
      </c>
      <c r="O7" s="22" t="s">
        <v>64</v>
      </c>
      <c r="P7" s="22"/>
      <c r="Q7" s="22" t="s">
        <v>65</v>
      </c>
      <c r="R7" s="22"/>
      <c r="S7" s="10" t="s">
        <v>66</v>
      </c>
    </row>
    <row r="8" spans="1:1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>
      <c r="A9" s="2" t="s">
        <v>67</v>
      </c>
      <c r="B9" s="2" t="s">
        <v>68</v>
      </c>
      <c r="C9" s="2">
        <v>7</v>
      </c>
      <c r="D9" s="2">
        <v>3470400</v>
      </c>
      <c r="E9" s="2">
        <v>0</v>
      </c>
      <c r="F9" s="2">
        <v>0</v>
      </c>
      <c r="G9" s="2">
        <v>3470400</v>
      </c>
      <c r="H9" s="11">
        <f>SUM(G9/5154000*100)</f>
        <v>67.334109429569267</v>
      </c>
      <c r="I9" s="2">
        <v>3470400</v>
      </c>
      <c r="J9" s="2">
        <v>0</v>
      </c>
      <c r="K9" s="2">
        <v>3470400</v>
      </c>
      <c r="L9" s="11">
        <f>SUM(K9/5154000*100)</f>
        <v>67.334109429569267</v>
      </c>
      <c r="M9" s="2">
        <v>0</v>
      </c>
      <c r="N9" s="11">
        <f>SUM((G9+M9)/5154000*100)</f>
        <v>67.334109429569267</v>
      </c>
      <c r="O9" s="2">
        <v>3470400</v>
      </c>
      <c r="P9" s="11">
        <f>SUM(O9/3470400*100)</f>
        <v>100</v>
      </c>
      <c r="Q9" s="2">
        <v>0</v>
      </c>
      <c r="R9" s="11">
        <v>0</v>
      </c>
      <c r="S9" s="2">
        <v>3470400</v>
      </c>
    </row>
    <row r="10" spans="1:19">
      <c r="A10" s="2" t="s">
        <v>69</v>
      </c>
      <c r="B10" s="2" t="s">
        <v>70</v>
      </c>
      <c r="C10" s="2">
        <v>724</v>
      </c>
      <c r="D10" s="2">
        <v>1683600</v>
      </c>
      <c r="E10" s="2">
        <v>0</v>
      </c>
      <c r="F10" s="2">
        <v>0</v>
      </c>
      <c r="G10" s="2">
        <v>1683600</v>
      </c>
      <c r="H10" s="11">
        <f>SUM(G10/5154000*100)</f>
        <v>32.665890570430733</v>
      </c>
      <c r="I10" s="2">
        <v>1683600</v>
      </c>
      <c r="J10" s="2">
        <v>0</v>
      </c>
      <c r="K10" s="2">
        <v>1683600</v>
      </c>
      <c r="L10" s="11">
        <f>SUM(K10/5154000*100)</f>
        <v>32.665890570430733</v>
      </c>
      <c r="M10" s="2">
        <v>0</v>
      </c>
      <c r="N10" s="11">
        <f>SUM((G10+M10)/5154000*100)</f>
        <v>32.665890570430733</v>
      </c>
      <c r="O10" s="2">
        <v>255600</v>
      </c>
      <c r="P10" s="11">
        <f>SUM(O10/1683600*100)</f>
        <v>15.181753385602281</v>
      </c>
      <c r="Q10" s="2" t="s">
        <v>71</v>
      </c>
      <c r="R10" s="2" t="s">
        <v>71</v>
      </c>
      <c r="S10" s="2">
        <v>1683600</v>
      </c>
    </row>
    <row r="11" spans="1:19">
      <c r="A11" s="2" t="s">
        <v>72</v>
      </c>
      <c r="B11" s="2" t="s">
        <v>73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>
      <c r="A12" s="2" t="s">
        <v>74</v>
      </c>
      <c r="B12" s="2" t="s">
        <v>75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 t="s">
        <v>71</v>
      </c>
      <c r="I12" s="2">
        <v>0</v>
      </c>
      <c r="J12" s="2">
        <v>0</v>
      </c>
      <c r="K12" s="2">
        <v>0</v>
      </c>
      <c r="L12" s="11">
        <f>SUM(K12/5154000*100)</f>
        <v>0</v>
      </c>
      <c r="M12" s="2">
        <v>0</v>
      </c>
      <c r="N12" s="2" t="s">
        <v>71</v>
      </c>
      <c r="O12" s="2">
        <v>0</v>
      </c>
      <c r="P12" s="11">
        <v>0</v>
      </c>
      <c r="Q12" s="2" t="s">
        <v>71</v>
      </c>
      <c r="R12" s="2" t="s">
        <v>71</v>
      </c>
      <c r="S12" s="2">
        <v>0</v>
      </c>
    </row>
    <row r="13" spans="1:19">
      <c r="A13" s="2" t="s">
        <v>76</v>
      </c>
      <c r="B13" s="2" t="s">
        <v>77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11">
        <f>SUM(G13/5154000*100)</f>
        <v>0</v>
      </c>
      <c r="I13" s="2">
        <v>0</v>
      </c>
      <c r="J13" s="2">
        <v>0</v>
      </c>
      <c r="K13" s="2">
        <v>0</v>
      </c>
      <c r="L13" s="11">
        <f>SUM(K13/5154000*100)</f>
        <v>0</v>
      </c>
      <c r="M13" s="2">
        <v>0</v>
      </c>
      <c r="N13" s="11">
        <f>SUM((G13+M13)/5154000*100)</f>
        <v>0</v>
      </c>
      <c r="O13" s="2">
        <v>0</v>
      </c>
      <c r="P13" s="11">
        <v>0</v>
      </c>
      <c r="Q13" s="2" t="s">
        <v>71</v>
      </c>
      <c r="R13" s="2" t="s">
        <v>71</v>
      </c>
      <c r="S13" s="2">
        <v>0</v>
      </c>
    </row>
    <row r="14" spans="1:19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s="4" customFormat="1">
      <c r="A15" s="9"/>
      <c r="B15" s="9" t="s">
        <v>78</v>
      </c>
      <c r="C15" s="9">
        <f t="shared" ref="C15:O15" si="0">SUM(C9:C13)</f>
        <v>731</v>
      </c>
      <c r="D15" s="9">
        <f t="shared" si="0"/>
        <v>5154000</v>
      </c>
      <c r="E15" s="9">
        <f t="shared" si="0"/>
        <v>0</v>
      </c>
      <c r="F15" s="9">
        <f t="shared" si="0"/>
        <v>0</v>
      </c>
      <c r="G15" s="9">
        <f t="shared" si="0"/>
        <v>5154000</v>
      </c>
      <c r="H15" s="12">
        <f t="shared" si="0"/>
        <v>100</v>
      </c>
      <c r="I15" s="9">
        <f t="shared" si="0"/>
        <v>5154000</v>
      </c>
      <c r="J15" s="9">
        <f t="shared" si="0"/>
        <v>0</v>
      </c>
      <c r="K15" s="9">
        <f t="shared" si="0"/>
        <v>5154000</v>
      </c>
      <c r="L15" s="12">
        <f t="shared" si="0"/>
        <v>100</v>
      </c>
      <c r="M15" s="9">
        <f t="shared" si="0"/>
        <v>0</v>
      </c>
      <c r="N15" s="12">
        <f t="shared" si="0"/>
        <v>100</v>
      </c>
      <c r="O15" s="9">
        <f t="shared" si="0"/>
        <v>3726000</v>
      </c>
      <c r="P15" s="12">
        <f>SUM(O15/G15*100)</f>
        <v>72.293364377182769</v>
      </c>
      <c r="Q15" s="9">
        <f>SUM(Q9:Q13)</f>
        <v>0</v>
      </c>
      <c r="R15" s="12">
        <f>SUM(R9:R13)</f>
        <v>0</v>
      </c>
      <c r="S15" s="9">
        <f>SUM(S9:S13)</f>
        <v>5154000</v>
      </c>
    </row>
  </sheetData>
  <mergeCells count="8">
    <mergeCell ref="I7:L7"/>
    <mergeCell ref="O7:P7"/>
    <mergeCell ref="Q7:R7"/>
    <mergeCell ref="A1:D1"/>
    <mergeCell ref="I4:L4"/>
    <mergeCell ref="O4:P4"/>
    <mergeCell ref="Q4:R4"/>
    <mergeCell ref="I5:K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workbookViewId="0">
      <selection activeCell="A3" sqref="A3:T30"/>
    </sheetView>
  </sheetViews>
  <sheetFormatPr defaultRowHeight="13.8"/>
  <cols>
    <col min="1" max="1" width="10.69921875" customWidth="1"/>
    <col min="2" max="2" width="45.69921875" customWidth="1"/>
    <col min="3" max="3" width="12.69921875" customWidth="1"/>
    <col min="4" max="8" width="16.69921875" customWidth="1"/>
    <col min="9" max="13" width="12.69921875" customWidth="1"/>
    <col min="14" max="15" width="20.69921875" customWidth="1"/>
    <col min="16" max="18" width="12.69921875" customWidth="1"/>
    <col min="19" max="20" width="16.69921875" customWidth="1"/>
  </cols>
  <sheetData>
    <row r="1" spans="1:20" s="5" customFormat="1" ht="15.6">
      <c r="A1" s="5" t="s">
        <v>79</v>
      </c>
    </row>
    <row r="3" spans="1:20" s="4" customFormat="1" ht="124.2">
      <c r="A3" s="7" t="s">
        <v>31</v>
      </c>
      <c r="B3" s="7" t="s">
        <v>80</v>
      </c>
      <c r="C3" s="7" t="s">
        <v>81</v>
      </c>
      <c r="D3" s="7" t="s">
        <v>34</v>
      </c>
      <c r="E3" s="7" t="s">
        <v>35</v>
      </c>
      <c r="F3" s="7" t="s">
        <v>36</v>
      </c>
      <c r="G3" s="7" t="s">
        <v>37</v>
      </c>
      <c r="H3" s="7" t="s">
        <v>82</v>
      </c>
      <c r="I3" s="7" t="s">
        <v>83</v>
      </c>
      <c r="J3" s="24" t="s">
        <v>40</v>
      </c>
      <c r="K3" s="24"/>
      <c r="L3" s="24"/>
      <c r="M3" s="24"/>
      <c r="N3" s="7" t="s">
        <v>41</v>
      </c>
      <c r="O3" s="7" t="s">
        <v>84</v>
      </c>
      <c r="P3" s="24" t="s">
        <v>43</v>
      </c>
      <c r="Q3" s="24"/>
      <c r="R3" s="24" t="s">
        <v>44</v>
      </c>
      <c r="S3" s="24"/>
      <c r="T3" s="7" t="s">
        <v>45</v>
      </c>
    </row>
    <row r="4" spans="1:20" s="4" customFormat="1" ht="30" customHeight="1">
      <c r="A4" s="9"/>
      <c r="B4" s="9"/>
      <c r="C4" s="9"/>
      <c r="D4" s="9"/>
      <c r="E4" s="9"/>
      <c r="F4" s="9"/>
      <c r="G4" s="9"/>
      <c r="H4" s="9"/>
      <c r="I4" s="9"/>
      <c r="J4" s="25" t="s">
        <v>46</v>
      </c>
      <c r="K4" s="25"/>
      <c r="L4" s="25"/>
      <c r="M4" s="7" t="s">
        <v>47</v>
      </c>
      <c r="N4" s="13"/>
      <c r="O4" s="9"/>
      <c r="P4" s="8" t="s">
        <v>48</v>
      </c>
      <c r="Q4" s="7" t="s">
        <v>49</v>
      </c>
      <c r="R4" s="7" t="s">
        <v>48</v>
      </c>
      <c r="S4" s="7" t="s">
        <v>49</v>
      </c>
      <c r="T4" s="9"/>
    </row>
    <row r="5" spans="1:20" s="4" customFormat="1">
      <c r="A5" s="9"/>
      <c r="B5" s="9"/>
      <c r="C5" s="9"/>
      <c r="D5" s="9"/>
      <c r="E5" s="9"/>
      <c r="F5" s="9"/>
      <c r="G5" s="9"/>
      <c r="H5" s="9"/>
      <c r="I5" s="9"/>
      <c r="J5" s="7" t="s">
        <v>50</v>
      </c>
      <c r="K5" s="7" t="s">
        <v>51</v>
      </c>
      <c r="L5" s="7" t="s">
        <v>52</v>
      </c>
      <c r="M5" s="9"/>
      <c r="N5" s="9"/>
      <c r="O5" s="9"/>
      <c r="P5" s="9"/>
      <c r="Q5" s="9"/>
      <c r="R5" s="9"/>
      <c r="S5" s="9"/>
      <c r="T5" s="9"/>
    </row>
    <row r="6" spans="1:20" s="4" customFormat="1">
      <c r="A6" s="14"/>
      <c r="B6" s="14" t="s">
        <v>53</v>
      </c>
      <c r="C6" s="14" t="s">
        <v>54</v>
      </c>
      <c r="D6" s="14" t="s">
        <v>55</v>
      </c>
      <c r="E6" s="14" t="s">
        <v>56</v>
      </c>
      <c r="F6" s="14" t="s">
        <v>57</v>
      </c>
      <c r="G6" s="14" t="s">
        <v>58</v>
      </c>
      <c r="H6" s="14" t="s">
        <v>59</v>
      </c>
      <c r="I6" s="14" t="s">
        <v>60</v>
      </c>
      <c r="J6" s="26" t="s">
        <v>61</v>
      </c>
      <c r="K6" s="26"/>
      <c r="L6" s="26"/>
      <c r="M6" s="26"/>
      <c r="N6" s="14" t="s">
        <v>62</v>
      </c>
      <c r="O6" s="14" t="s">
        <v>63</v>
      </c>
      <c r="P6" s="26" t="s">
        <v>64</v>
      </c>
      <c r="Q6" s="26"/>
      <c r="R6" s="26" t="s">
        <v>65</v>
      </c>
      <c r="S6" s="26"/>
      <c r="T6" s="14" t="s">
        <v>66</v>
      </c>
    </row>
    <row r="7" spans="1:20">
      <c r="A7" s="3" t="s">
        <v>85</v>
      </c>
      <c r="B7" s="2" t="s">
        <v>86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>
      <c r="A8" s="2" t="s">
        <v>87</v>
      </c>
      <c r="B8" s="2" t="s">
        <v>88</v>
      </c>
      <c r="C8" s="2"/>
      <c r="D8" s="2">
        <v>6</v>
      </c>
      <c r="E8" s="2">
        <v>3340488</v>
      </c>
      <c r="F8" s="2">
        <v>0</v>
      </c>
      <c r="G8" s="2">
        <v>0</v>
      </c>
      <c r="H8" s="2">
        <v>3340488</v>
      </c>
      <c r="I8" s="11">
        <f t="shared" ref="I8:I18" si="0">SUM(H8/5154000*100)</f>
        <v>64.813504074505232</v>
      </c>
      <c r="J8" s="2">
        <v>3340488</v>
      </c>
      <c r="K8" s="2">
        <v>0</v>
      </c>
      <c r="L8" s="2">
        <f t="shared" ref="L8:L18" si="1">+J8+K8</f>
        <v>3340488</v>
      </c>
      <c r="M8" s="11">
        <f t="shared" ref="M8:M18" si="2">SUM(L8/5154000*100)</f>
        <v>64.813504074505232</v>
      </c>
      <c r="N8" s="2">
        <v>0</v>
      </c>
      <c r="O8" s="11">
        <f t="shared" ref="O8:O18" si="3">SUM((H8+N8)/5154000*100)</f>
        <v>64.813504074505232</v>
      </c>
      <c r="P8" s="2">
        <v>3340488</v>
      </c>
      <c r="Q8" s="11">
        <f t="shared" ref="Q8:Q14" si="4">SUM(P8/H8*100)</f>
        <v>100</v>
      </c>
      <c r="R8" s="2">
        <v>0</v>
      </c>
      <c r="S8" s="11">
        <v>0</v>
      </c>
      <c r="T8" s="2">
        <v>3340488</v>
      </c>
    </row>
    <row r="9" spans="1:20">
      <c r="A9" s="2"/>
      <c r="B9" s="2" t="s">
        <v>89</v>
      </c>
      <c r="C9" s="2" t="s">
        <v>90</v>
      </c>
      <c r="D9" s="2">
        <v>1</v>
      </c>
      <c r="E9" s="2">
        <v>144</v>
      </c>
      <c r="F9" s="2">
        <v>0</v>
      </c>
      <c r="G9" s="2">
        <v>0</v>
      </c>
      <c r="H9" s="2">
        <v>144</v>
      </c>
      <c r="I9" s="11">
        <f t="shared" si="0"/>
        <v>2.7939464493597207E-3</v>
      </c>
      <c r="J9" s="2">
        <v>144</v>
      </c>
      <c r="K9" s="2">
        <v>0</v>
      </c>
      <c r="L9" s="2">
        <f t="shared" si="1"/>
        <v>144</v>
      </c>
      <c r="M9" s="11">
        <f t="shared" si="2"/>
        <v>2.7939464493597207E-3</v>
      </c>
      <c r="N9" s="2">
        <v>0</v>
      </c>
      <c r="O9" s="11">
        <f t="shared" si="3"/>
        <v>2.7939464493597207E-3</v>
      </c>
      <c r="P9" s="2">
        <v>144</v>
      </c>
      <c r="Q9" s="11">
        <f t="shared" si="4"/>
        <v>100</v>
      </c>
      <c r="R9" s="2">
        <v>0</v>
      </c>
      <c r="S9" s="11">
        <f t="shared" ref="S9:S14" si="5">SUM(R9/H9*100)</f>
        <v>0</v>
      </c>
      <c r="T9" s="2">
        <v>144</v>
      </c>
    </row>
    <row r="10" spans="1:20">
      <c r="A10" s="2"/>
      <c r="B10" s="2" t="s">
        <v>91</v>
      </c>
      <c r="C10" s="2" t="s">
        <v>92</v>
      </c>
      <c r="D10" s="2">
        <v>1</v>
      </c>
      <c r="E10" s="2">
        <v>144</v>
      </c>
      <c r="F10" s="2">
        <v>0</v>
      </c>
      <c r="G10" s="2">
        <v>0</v>
      </c>
      <c r="H10" s="2">
        <v>144</v>
      </c>
      <c r="I10" s="11">
        <f t="shared" si="0"/>
        <v>2.7939464493597207E-3</v>
      </c>
      <c r="J10" s="2">
        <v>144</v>
      </c>
      <c r="K10" s="2">
        <v>0</v>
      </c>
      <c r="L10" s="2">
        <f t="shared" si="1"/>
        <v>144</v>
      </c>
      <c r="M10" s="11">
        <f t="shared" si="2"/>
        <v>2.7939464493597207E-3</v>
      </c>
      <c r="N10" s="2">
        <v>0</v>
      </c>
      <c r="O10" s="11">
        <f t="shared" si="3"/>
        <v>2.7939464493597207E-3</v>
      </c>
      <c r="P10" s="2">
        <v>144</v>
      </c>
      <c r="Q10" s="11">
        <f t="shared" si="4"/>
        <v>100</v>
      </c>
      <c r="R10" s="2">
        <v>0</v>
      </c>
      <c r="S10" s="11">
        <f t="shared" si="5"/>
        <v>0</v>
      </c>
      <c r="T10" s="2">
        <v>144</v>
      </c>
    </row>
    <row r="11" spans="1:20">
      <c r="A11" s="2"/>
      <c r="B11" s="2" t="s">
        <v>93</v>
      </c>
      <c r="C11" s="2" t="s">
        <v>94</v>
      </c>
      <c r="D11" s="2">
        <v>1</v>
      </c>
      <c r="E11" s="2">
        <v>577860</v>
      </c>
      <c r="F11" s="2">
        <v>0</v>
      </c>
      <c r="G11" s="2">
        <v>0</v>
      </c>
      <c r="H11" s="2">
        <v>577860</v>
      </c>
      <c r="I11" s="11">
        <f t="shared" si="0"/>
        <v>11.211874272409778</v>
      </c>
      <c r="J11" s="2">
        <v>577860</v>
      </c>
      <c r="K11" s="2">
        <v>0</v>
      </c>
      <c r="L11" s="2">
        <f t="shared" si="1"/>
        <v>577860</v>
      </c>
      <c r="M11" s="11">
        <f t="shared" si="2"/>
        <v>11.211874272409778</v>
      </c>
      <c r="N11" s="2">
        <v>0</v>
      </c>
      <c r="O11" s="11">
        <f t="shared" si="3"/>
        <v>11.211874272409778</v>
      </c>
      <c r="P11" s="2">
        <v>577860</v>
      </c>
      <c r="Q11" s="11">
        <f t="shared" si="4"/>
        <v>100</v>
      </c>
      <c r="R11" s="2">
        <v>0</v>
      </c>
      <c r="S11" s="11">
        <f t="shared" si="5"/>
        <v>0</v>
      </c>
      <c r="T11" s="2">
        <v>577860</v>
      </c>
    </row>
    <row r="12" spans="1:20">
      <c r="A12" s="2"/>
      <c r="B12" s="2" t="s">
        <v>95</v>
      </c>
      <c r="C12" s="2" t="s">
        <v>96</v>
      </c>
      <c r="D12" s="2">
        <v>1</v>
      </c>
      <c r="E12" s="2">
        <v>128712</v>
      </c>
      <c r="F12" s="2">
        <v>0</v>
      </c>
      <c r="G12" s="2">
        <v>0</v>
      </c>
      <c r="H12" s="2">
        <v>128712</v>
      </c>
      <c r="I12" s="11">
        <f t="shared" si="0"/>
        <v>2.4973224679860304</v>
      </c>
      <c r="J12" s="2">
        <v>128712</v>
      </c>
      <c r="K12" s="2">
        <v>0</v>
      </c>
      <c r="L12" s="2">
        <f t="shared" si="1"/>
        <v>128712</v>
      </c>
      <c r="M12" s="11">
        <f t="shared" si="2"/>
        <v>2.4973224679860304</v>
      </c>
      <c r="N12" s="2">
        <v>0</v>
      </c>
      <c r="O12" s="11">
        <f t="shared" si="3"/>
        <v>2.4973224679860304</v>
      </c>
      <c r="P12" s="2">
        <v>128712</v>
      </c>
      <c r="Q12" s="11">
        <f t="shared" si="4"/>
        <v>100</v>
      </c>
      <c r="R12" s="2">
        <v>0</v>
      </c>
      <c r="S12" s="11">
        <f t="shared" si="5"/>
        <v>0</v>
      </c>
      <c r="T12" s="2">
        <v>128712</v>
      </c>
    </row>
    <row r="13" spans="1:20">
      <c r="A13" s="2"/>
      <c r="B13" s="2" t="s">
        <v>97</v>
      </c>
      <c r="C13" s="2" t="s">
        <v>98</v>
      </c>
      <c r="D13" s="2">
        <v>1</v>
      </c>
      <c r="E13" s="2">
        <v>754428</v>
      </c>
      <c r="F13" s="2">
        <v>0</v>
      </c>
      <c r="G13" s="2">
        <v>0</v>
      </c>
      <c r="H13" s="2">
        <v>754428</v>
      </c>
      <c r="I13" s="11">
        <f t="shared" si="0"/>
        <v>14.637718277066355</v>
      </c>
      <c r="J13" s="2">
        <v>754428</v>
      </c>
      <c r="K13" s="2">
        <v>0</v>
      </c>
      <c r="L13" s="2">
        <f t="shared" si="1"/>
        <v>754428</v>
      </c>
      <c r="M13" s="11">
        <f t="shared" si="2"/>
        <v>14.637718277066355</v>
      </c>
      <c r="N13" s="2">
        <v>0</v>
      </c>
      <c r="O13" s="11">
        <f t="shared" si="3"/>
        <v>14.637718277066355</v>
      </c>
      <c r="P13" s="2">
        <v>754428</v>
      </c>
      <c r="Q13" s="11">
        <f t="shared" si="4"/>
        <v>100</v>
      </c>
      <c r="R13" s="2">
        <v>0</v>
      </c>
      <c r="S13" s="11">
        <f t="shared" si="5"/>
        <v>0</v>
      </c>
      <c r="T13" s="2">
        <v>754428</v>
      </c>
    </row>
    <row r="14" spans="1:20">
      <c r="A14" s="2"/>
      <c r="B14" s="2" t="s">
        <v>99</v>
      </c>
      <c r="C14" s="2" t="s">
        <v>100</v>
      </c>
      <c r="D14" s="2">
        <v>1</v>
      </c>
      <c r="E14" s="2">
        <v>1879200</v>
      </c>
      <c r="F14" s="2">
        <v>0</v>
      </c>
      <c r="G14" s="2">
        <v>0</v>
      </c>
      <c r="H14" s="2">
        <v>1879200</v>
      </c>
      <c r="I14" s="11">
        <f t="shared" si="0"/>
        <v>36.461001164144349</v>
      </c>
      <c r="J14" s="2">
        <v>1879200</v>
      </c>
      <c r="K14" s="2">
        <v>0</v>
      </c>
      <c r="L14" s="2">
        <f t="shared" si="1"/>
        <v>1879200</v>
      </c>
      <c r="M14" s="11">
        <f t="shared" si="2"/>
        <v>36.461001164144349</v>
      </c>
      <c r="N14" s="2">
        <v>0</v>
      </c>
      <c r="O14" s="11">
        <f t="shared" si="3"/>
        <v>36.461001164144349</v>
      </c>
      <c r="P14" s="2">
        <v>1879200</v>
      </c>
      <c r="Q14" s="11">
        <f t="shared" si="4"/>
        <v>100</v>
      </c>
      <c r="R14" s="2">
        <v>0</v>
      </c>
      <c r="S14" s="11">
        <f t="shared" si="5"/>
        <v>0</v>
      </c>
      <c r="T14" s="2">
        <v>1879200</v>
      </c>
    </row>
    <row r="15" spans="1:20">
      <c r="A15" s="2" t="s">
        <v>101</v>
      </c>
      <c r="B15" s="2" t="s">
        <v>102</v>
      </c>
      <c r="C15" s="2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11">
        <f t="shared" si="0"/>
        <v>0</v>
      </c>
      <c r="J15" s="2">
        <v>0</v>
      </c>
      <c r="K15" s="2">
        <v>0</v>
      </c>
      <c r="L15" s="2">
        <f t="shared" si="1"/>
        <v>0</v>
      </c>
      <c r="M15" s="11">
        <f t="shared" si="2"/>
        <v>0</v>
      </c>
      <c r="N15" s="2">
        <v>0</v>
      </c>
      <c r="O15" s="11">
        <f t="shared" si="3"/>
        <v>0</v>
      </c>
      <c r="P15" s="2">
        <v>0</v>
      </c>
      <c r="Q15" s="11">
        <v>0</v>
      </c>
      <c r="R15" s="2">
        <v>0</v>
      </c>
      <c r="S15" s="11">
        <v>0</v>
      </c>
      <c r="T15" s="2">
        <v>0</v>
      </c>
    </row>
    <row r="16" spans="1:20">
      <c r="A16" s="2" t="s">
        <v>103</v>
      </c>
      <c r="B16" s="2" t="s">
        <v>104</v>
      </c>
      <c r="C16" s="2"/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11">
        <f t="shared" si="0"/>
        <v>0</v>
      </c>
      <c r="J16" s="2">
        <v>0</v>
      </c>
      <c r="K16" s="2">
        <v>0</v>
      </c>
      <c r="L16" s="2">
        <f t="shared" si="1"/>
        <v>0</v>
      </c>
      <c r="M16" s="11">
        <f t="shared" si="2"/>
        <v>0</v>
      </c>
      <c r="N16" s="2">
        <v>0</v>
      </c>
      <c r="O16" s="11">
        <f t="shared" si="3"/>
        <v>0</v>
      </c>
      <c r="P16" s="2">
        <v>0</v>
      </c>
      <c r="Q16" s="11">
        <v>0</v>
      </c>
      <c r="R16" s="2">
        <v>0</v>
      </c>
      <c r="S16" s="11">
        <v>0</v>
      </c>
      <c r="T16" s="2">
        <v>0</v>
      </c>
    </row>
    <row r="17" spans="1:20">
      <c r="A17" s="2" t="s">
        <v>105</v>
      </c>
      <c r="B17" s="2" t="s">
        <v>106</v>
      </c>
      <c r="C17" s="2"/>
      <c r="D17" s="2">
        <v>1</v>
      </c>
      <c r="E17" s="2">
        <v>129912</v>
      </c>
      <c r="F17" s="2">
        <v>0</v>
      </c>
      <c r="G17" s="2">
        <v>0</v>
      </c>
      <c r="H17" s="2">
        <v>129912</v>
      </c>
      <c r="I17" s="11">
        <f t="shared" si="0"/>
        <v>2.5206053550640277</v>
      </c>
      <c r="J17" s="2">
        <v>129912</v>
      </c>
      <c r="K17" s="2">
        <v>0</v>
      </c>
      <c r="L17" s="2">
        <f t="shared" si="1"/>
        <v>129912</v>
      </c>
      <c r="M17" s="11">
        <f t="shared" si="2"/>
        <v>2.5206053550640277</v>
      </c>
      <c r="N17" s="2">
        <v>0</v>
      </c>
      <c r="O17" s="11">
        <f t="shared" si="3"/>
        <v>2.5206053550640277</v>
      </c>
      <c r="P17" s="2">
        <v>129912</v>
      </c>
      <c r="Q17" s="11">
        <f>SUM(P17/H17*100)</f>
        <v>100</v>
      </c>
      <c r="R17" s="2">
        <v>0</v>
      </c>
      <c r="S17" s="11">
        <v>0</v>
      </c>
      <c r="T17" s="2">
        <v>129912</v>
      </c>
    </row>
    <row r="18" spans="1:20">
      <c r="A18" s="2"/>
      <c r="B18" s="2" t="s">
        <v>107</v>
      </c>
      <c r="C18" s="2" t="s">
        <v>108</v>
      </c>
      <c r="D18" s="2">
        <v>1</v>
      </c>
      <c r="E18" s="2">
        <v>129912</v>
      </c>
      <c r="F18" s="2">
        <v>0</v>
      </c>
      <c r="G18" s="2">
        <v>0</v>
      </c>
      <c r="H18" s="2">
        <v>129912</v>
      </c>
      <c r="I18" s="11">
        <f t="shared" si="0"/>
        <v>2.5206053550640277</v>
      </c>
      <c r="J18" s="2">
        <v>129912</v>
      </c>
      <c r="K18" s="2">
        <v>0</v>
      </c>
      <c r="L18" s="2">
        <f t="shared" si="1"/>
        <v>129912</v>
      </c>
      <c r="M18" s="11">
        <f t="shared" si="2"/>
        <v>2.5206053550640277</v>
      </c>
      <c r="N18" s="2">
        <v>0</v>
      </c>
      <c r="O18" s="11">
        <f t="shared" si="3"/>
        <v>2.5206053550640277</v>
      </c>
      <c r="P18" s="2">
        <v>129912</v>
      </c>
      <c r="Q18" s="11">
        <f>SUM(P18/H18*100)</f>
        <v>100</v>
      </c>
      <c r="R18" s="2">
        <v>0</v>
      </c>
      <c r="S18" s="11">
        <f>SUM(R18/H18*100)</f>
        <v>0</v>
      </c>
      <c r="T18" s="2">
        <v>129912</v>
      </c>
    </row>
    <row r="19" spans="1:20" s="4" customFormat="1">
      <c r="A19" s="9"/>
      <c r="B19" s="9" t="s">
        <v>109</v>
      </c>
      <c r="C19" s="9"/>
      <c r="D19" s="9">
        <f t="shared" ref="D19:P19" si="6">+D8+D15+D16+D17</f>
        <v>7</v>
      </c>
      <c r="E19" s="9">
        <f t="shared" si="6"/>
        <v>3470400</v>
      </c>
      <c r="F19" s="9">
        <f t="shared" si="6"/>
        <v>0</v>
      </c>
      <c r="G19" s="9">
        <f t="shared" si="6"/>
        <v>0</v>
      </c>
      <c r="H19" s="9">
        <f t="shared" si="6"/>
        <v>3470400</v>
      </c>
      <c r="I19" s="12">
        <f t="shared" si="6"/>
        <v>67.334109429569253</v>
      </c>
      <c r="J19" s="9">
        <f t="shared" si="6"/>
        <v>3470400</v>
      </c>
      <c r="K19" s="9">
        <f t="shared" si="6"/>
        <v>0</v>
      </c>
      <c r="L19" s="9">
        <f t="shared" si="6"/>
        <v>3470400</v>
      </c>
      <c r="M19" s="12">
        <f t="shared" si="6"/>
        <v>67.334109429569253</v>
      </c>
      <c r="N19" s="9">
        <f t="shared" si="6"/>
        <v>0</v>
      </c>
      <c r="O19" s="12">
        <f t="shared" si="6"/>
        <v>67.334109429569253</v>
      </c>
      <c r="P19" s="9">
        <f t="shared" si="6"/>
        <v>3470400</v>
      </c>
      <c r="Q19" s="12">
        <f>SUM(P19/H19*100)</f>
        <v>100</v>
      </c>
      <c r="R19" s="9">
        <f>+R8+R15+R16+R17</f>
        <v>0</v>
      </c>
      <c r="S19" s="12">
        <f>SUM(R19/H19*100)</f>
        <v>0</v>
      </c>
      <c r="T19" s="9">
        <f>+T8+T15+T16+T17</f>
        <v>3470400</v>
      </c>
    </row>
    <row r="20" spans="1:20">
      <c r="A20" s="3" t="s">
        <v>110</v>
      </c>
      <c r="B20" s="2" t="s">
        <v>111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>
      <c r="A21" s="2" t="s">
        <v>87</v>
      </c>
      <c r="B21" s="2" t="s">
        <v>112</v>
      </c>
      <c r="C21" s="2"/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11">
        <f>SUM(H21/5154000*100)</f>
        <v>0</v>
      </c>
      <c r="J21" s="2">
        <v>0</v>
      </c>
      <c r="K21" s="2">
        <v>0</v>
      </c>
      <c r="L21" s="2">
        <f>+J21+K21</f>
        <v>0</v>
      </c>
      <c r="M21" s="11">
        <f>SUM(L21/5154000*100)</f>
        <v>0</v>
      </c>
      <c r="N21" s="2">
        <v>0</v>
      </c>
      <c r="O21" s="11">
        <f>SUM((H21+N21)/5154000*100)</f>
        <v>0</v>
      </c>
      <c r="P21" s="2">
        <v>0</v>
      </c>
      <c r="Q21" s="11">
        <v>0</v>
      </c>
      <c r="R21" s="2">
        <v>0</v>
      </c>
      <c r="S21" s="11">
        <v>0</v>
      </c>
      <c r="T21" s="2">
        <v>0</v>
      </c>
    </row>
    <row r="22" spans="1:20">
      <c r="A22" s="2" t="s">
        <v>101</v>
      </c>
      <c r="B22" s="2" t="s">
        <v>113</v>
      </c>
      <c r="C22" s="2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11">
        <f>SUM(H22/5154000*100)</f>
        <v>0</v>
      </c>
      <c r="J22" s="2">
        <v>0</v>
      </c>
      <c r="K22" s="2">
        <v>0</v>
      </c>
      <c r="L22" s="2">
        <f>+J22+K22</f>
        <v>0</v>
      </c>
      <c r="M22" s="11">
        <f>SUM(L22/5154000*100)</f>
        <v>0</v>
      </c>
      <c r="N22" s="2">
        <v>0</v>
      </c>
      <c r="O22" s="11">
        <f>SUM((H22+N22)/5154000*100)</f>
        <v>0</v>
      </c>
      <c r="P22" s="2">
        <v>0</v>
      </c>
      <c r="Q22" s="11">
        <v>0</v>
      </c>
      <c r="R22" s="2">
        <v>0</v>
      </c>
      <c r="S22" s="11">
        <v>0</v>
      </c>
      <c r="T22" s="2">
        <v>0</v>
      </c>
    </row>
    <row r="23" spans="1:20">
      <c r="A23" s="2" t="s">
        <v>103</v>
      </c>
      <c r="B23" s="2" t="s">
        <v>114</v>
      </c>
      <c r="C23" s="2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11">
        <f>SUM(H23/5154000*100)</f>
        <v>0</v>
      </c>
      <c r="J23" s="2">
        <v>0</v>
      </c>
      <c r="K23" s="2">
        <v>0</v>
      </c>
      <c r="L23" s="2">
        <f>+J23+K23</f>
        <v>0</v>
      </c>
      <c r="M23" s="11">
        <f>SUM(L23/5154000*100)</f>
        <v>0</v>
      </c>
      <c r="N23" s="2">
        <v>0</v>
      </c>
      <c r="O23" s="11">
        <f>SUM((H23+N23)/5154000*100)</f>
        <v>0</v>
      </c>
      <c r="P23" s="2">
        <v>0</v>
      </c>
      <c r="Q23" s="11">
        <v>0</v>
      </c>
      <c r="R23" s="2">
        <v>0</v>
      </c>
      <c r="S23" s="11">
        <v>0</v>
      </c>
      <c r="T23" s="2">
        <v>0</v>
      </c>
    </row>
    <row r="24" spans="1:20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>
      <c r="A25" s="2" t="s">
        <v>105</v>
      </c>
      <c r="B25" s="2" t="s">
        <v>115</v>
      </c>
      <c r="C25" s="2"/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11">
        <f>SUM(H25/5154000*100)</f>
        <v>0</v>
      </c>
      <c r="J25" s="2">
        <v>0</v>
      </c>
      <c r="K25" s="2">
        <v>0</v>
      </c>
      <c r="L25" s="2">
        <f>+J25+K25</f>
        <v>0</v>
      </c>
      <c r="M25" s="11">
        <f>SUM(L25/5154000*100)</f>
        <v>0</v>
      </c>
      <c r="N25" s="2">
        <v>0</v>
      </c>
      <c r="O25" s="11">
        <f>SUM((H25+N25)/5154000*100)</f>
        <v>0</v>
      </c>
      <c r="P25" s="2">
        <v>0</v>
      </c>
      <c r="Q25" s="11">
        <v>0</v>
      </c>
      <c r="R25" s="2">
        <v>0</v>
      </c>
      <c r="S25" s="11">
        <v>0</v>
      </c>
      <c r="T25" s="2">
        <v>0</v>
      </c>
    </row>
    <row r="26" spans="1:20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>
      <c r="A27" s="2" t="s">
        <v>116</v>
      </c>
      <c r="B27" s="2" t="s">
        <v>117</v>
      </c>
      <c r="C27" s="2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11">
        <f>SUM(H27/5154000*100)</f>
        <v>0</v>
      </c>
      <c r="J27" s="2">
        <v>0</v>
      </c>
      <c r="K27" s="2">
        <v>0</v>
      </c>
      <c r="L27" s="2">
        <f>+J27+K27</f>
        <v>0</v>
      </c>
      <c r="M27" s="11">
        <f>SUM(L27/5154000*100)</f>
        <v>0</v>
      </c>
      <c r="N27" s="2">
        <v>0</v>
      </c>
      <c r="O27" s="11">
        <f>SUM((H27+N27)/5154000*100)</f>
        <v>0</v>
      </c>
      <c r="P27" s="2">
        <v>0</v>
      </c>
      <c r="Q27" s="11">
        <v>0</v>
      </c>
      <c r="R27" s="2">
        <v>0</v>
      </c>
      <c r="S27" s="11">
        <v>0</v>
      </c>
      <c r="T27" s="2">
        <v>0</v>
      </c>
    </row>
    <row r="28" spans="1:20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s="4" customFormat="1">
      <c r="A29" s="9"/>
      <c r="B29" s="9" t="s">
        <v>118</v>
      </c>
      <c r="C29" s="9"/>
      <c r="D29" s="9">
        <f t="shared" ref="D29:P29" si="7">+D21+D22+D23+D25+D27</f>
        <v>0</v>
      </c>
      <c r="E29" s="9">
        <f t="shared" si="7"/>
        <v>0</v>
      </c>
      <c r="F29" s="9">
        <f t="shared" si="7"/>
        <v>0</v>
      </c>
      <c r="G29" s="9">
        <f t="shared" si="7"/>
        <v>0</v>
      </c>
      <c r="H29" s="9">
        <f t="shared" si="7"/>
        <v>0</v>
      </c>
      <c r="I29" s="12">
        <f t="shared" si="7"/>
        <v>0</v>
      </c>
      <c r="J29" s="9">
        <f t="shared" si="7"/>
        <v>0</v>
      </c>
      <c r="K29" s="9">
        <f t="shared" si="7"/>
        <v>0</v>
      </c>
      <c r="L29" s="9">
        <f t="shared" si="7"/>
        <v>0</v>
      </c>
      <c r="M29" s="12">
        <f t="shared" si="7"/>
        <v>0</v>
      </c>
      <c r="N29" s="9">
        <f t="shared" si="7"/>
        <v>0</v>
      </c>
      <c r="O29" s="12">
        <f t="shared" si="7"/>
        <v>0</v>
      </c>
      <c r="P29" s="9">
        <f t="shared" si="7"/>
        <v>0</v>
      </c>
      <c r="Q29" s="12">
        <v>0</v>
      </c>
      <c r="R29" s="9">
        <f>+R21+R22+R23+R25+R27</f>
        <v>0</v>
      </c>
      <c r="S29" s="12">
        <f>+S21+S22+S23+S25+S27</f>
        <v>0</v>
      </c>
      <c r="T29" s="9">
        <f>+T21+T22+T23+T25+T27</f>
        <v>0</v>
      </c>
    </row>
    <row r="30" spans="1:20" s="4" customFormat="1">
      <c r="A30" s="9"/>
      <c r="B30" s="9" t="s">
        <v>119</v>
      </c>
      <c r="C30" s="9"/>
      <c r="D30" s="9">
        <f t="shared" ref="D30:P30" si="8">+(D19+D29)</f>
        <v>7</v>
      </c>
      <c r="E30" s="9">
        <f t="shared" si="8"/>
        <v>3470400</v>
      </c>
      <c r="F30" s="9">
        <f t="shared" si="8"/>
        <v>0</v>
      </c>
      <c r="G30" s="9">
        <f t="shared" si="8"/>
        <v>0</v>
      </c>
      <c r="H30" s="9">
        <f t="shared" si="8"/>
        <v>3470400</v>
      </c>
      <c r="I30" s="12">
        <f t="shared" si="8"/>
        <v>67.334109429569253</v>
      </c>
      <c r="J30" s="9">
        <f t="shared" si="8"/>
        <v>3470400</v>
      </c>
      <c r="K30" s="9">
        <f t="shared" si="8"/>
        <v>0</v>
      </c>
      <c r="L30" s="9">
        <f t="shared" si="8"/>
        <v>3470400</v>
      </c>
      <c r="M30" s="12">
        <f t="shared" si="8"/>
        <v>67.334109429569253</v>
      </c>
      <c r="N30" s="9">
        <f t="shared" si="8"/>
        <v>0</v>
      </c>
      <c r="O30" s="12">
        <f t="shared" si="8"/>
        <v>67.334109429569253</v>
      </c>
      <c r="P30" s="9">
        <f t="shared" si="8"/>
        <v>3470400</v>
      </c>
      <c r="Q30" s="12">
        <f>SUM(P30/H30*100)</f>
        <v>100</v>
      </c>
      <c r="R30" s="9">
        <f>+(R19+R29)</f>
        <v>0</v>
      </c>
      <c r="S30" s="12">
        <f>SUM(R30/H30*100)</f>
        <v>0</v>
      </c>
      <c r="T30" s="9">
        <f>+(T19+T29)</f>
        <v>3470400</v>
      </c>
    </row>
  </sheetData>
  <mergeCells count="7">
    <mergeCell ref="J3:M3"/>
    <mergeCell ref="P3:Q3"/>
    <mergeCell ref="R3:S3"/>
    <mergeCell ref="J4:L4"/>
    <mergeCell ref="J6:M6"/>
    <mergeCell ref="P6:Q6"/>
    <mergeCell ref="R6:S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"/>
  <sheetViews>
    <sheetView workbookViewId="0">
      <selection activeCell="A3" sqref="A3:W52"/>
    </sheetView>
  </sheetViews>
  <sheetFormatPr defaultRowHeight="13.8"/>
  <cols>
    <col min="1" max="1" width="10.69921875" customWidth="1"/>
    <col min="2" max="2" width="45.69921875" customWidth="1"/>
    <col min="3" max="3" width="12.69921875" customWidth="1"/>
    <col min="4" max="8" width="16.69921875" customWidth="1"/>
    <col min="9" max="13" width="12.69921875" customWidth="1"/>
    <col min="14" max="15" width="20.69921875" customWidth="1"/>
    <col min="16" max="18" width="12.69921875" customWidth="1"/>
    <col min="19" max="23" width="16.69921875" customWidth="1"/>
  </cols>
  <sheetData>
    <row r="1" spans="1:23" s="5" customFormat="1" ht="15.6">
      <c r="A1" s="5" t="s">
        <v>120</v>
      </c>
    </row>
    <row r="3" spans="1:23" s="4" customFormat="1" ht="82.8">
      <c r="A3" s="7" t="s">
        <v>31</v>
      </c>
      <c r="B3" s="7" t="s">
        <v>80</v>
      </c>
      <c r="C3" s="7" t="s">
        <v>81</v>
      </c>
      <c r="D3" s="7" t="s">
        <v>34</v>
      </c>
      <c r="E3" s="7" t="s">
        <v>35</v>
      </c>
      <c r="F3" s="7" t="s">
        <v>36</v>
      </c>
      <c r="G3" s="7" t="s">
        <v>37</v>
      </c>
      <c r="H3" s="7" t="s">
        <v>82</v>
      </c>
      <c r="I3" s="7" t="s">
        <v>121</v>
      </c>
      <c r="J3" s="24" t="s">
        <v>40</v>
      </c>
      <c r="K3" s="24"/>
      <c r="L3" s="24"/>
      <c r="M3" s="24"/>
      <c r="N3" s="7" t="s">
        <v>41</v>
      </c>
      <c r="O3" s="7" t="s">
        <v>42</v>
      </c>
      <c r="P3" s="24" t="s">
        <v>43</v>
      </c>
      <c r="Q3" s="24"/>
      <c r="R3" s="24" t="s">
        <v>44</v>
      </c>
      <c r="S3" s="24"/>
      <c r="T3" s="7" t="s">
        <v>45</v>
      </c>
      <c r="U3" s="24" t="s">
        <v>122</v>
      </c>
      <c r="V3" s="24"/>
      <c r="W3" s="24"/>
    </row>
    <row r="4" spans="1:23" s="4" customFormat="1" ht="30" customHeight="1">
      <c r="A4" s="9"/>
      <c r="B4" s="9"/>
      <c r="C4" s="9"/>
      <c r="D4" s="9"/>
      <c r="E4" s="9"/>
      <c r="F4" s="9"/>
      <c r="G4" s="9"/>
      <c r="H4" s="9"/>
      <c r="I4" s="9"/>
      <c r="J4" s="25" t="s">
        <v>46</v>
      </c>
      <c r="K4" s="25"/>
      <c r="L4" s="25"/>
      <c r="M4" s="7" t="s">
        <v>47</v>
      </c>
      <c r="N4" s="13"/>
      <c r="O4" s="9"/>
      <c r="P4" s="8" t="s">
        <v>48</v>
      </c>
      <c r="Q4" s="7" t="s">
        <v>49</v>
      </c>
      <c r="R4" s="7" t="s">
        <v>48</v>
      </c>
      <c r="S4" s="7" t="s">
        <v>49</v>
      </c>
      <c r="T4" s="9"/>
      <c r="U4" s="27" t="s">
        <v>123</v>
      </c>
      <c r="V4" s="27"/>
      <c r="W4" s="27"/>
    </row>
    <row r="5" spans="1:23" s="4" customFormat="1">
      <c r="A5" s="9"/>
      <c r="B5" s="9"/>
      <c r="C5" s="9"/>
      <c r="D5" s="9"/>
      <c r="E5" s="9"/>
      <c r="F5" s="9"/>
      <c r="G5" s="9"/>
      <c r="H5" s="9"/>
      <c r="I5" s="9"/>
      <c r="J5" s="7" t="s">
        <v>50</v>
      </c>
      <c r="K5" s="7" t="s">
        <v>51</v>
      </c>
      <c r="L5" s="7" t="s">
        <v>52</v>
      </c>
      <c r="M5" s="9"/>
      <c r="N5" s="9"/>
      <c r="O5" s="9"/>
      <c r="P5" s="9"/>
      <c r="Q5" s="9"/>
      <c r="R5" s="9"/>
      <c r="S5" s="9"/>
      <c r="T5" s="9"/>
      <c r="U5" s="13" t="s">
        <v>124</v>
      </c>
      <c r="V5" s="13" t="s">
        <v>125</v>
      </c>
      <c r="W5" s="13" t="s">
        <v>126</v>
      </c>
    </row>
    <row r="6" spans="1:23" s="4" customFormat="1">
      <c r="A6" s="14"/>
      <c r="B6" s="14" t="s">
        <v>53</v>
      </c>
      <c r="C6" s="14" t="s">
        <v>54</v>
      </c>
      <c r="D6" s="14" t="s">
        <v>55</v>
      </c>
      <c r="E6" s="14" t="s">
        <v>56</v>
      </c>
      <c r="F6" s="14" t="s">
        <v>57</v>
      </c>
      <c r="G6" s="14" t="s">
        <v>58</v>
      </c>
      <c r="H6" s="14" t="s">
        <v>59</v>
      </c>
      <c r="I6" s="14" t="s">
        <v>60</v>
      </c>
      <c r="J6" s="26" t="s">
        <v>61</v>
      </c>
      <c r="K6" s="26"/>
      <c r="L6" s="26"/>
      <c r="M6" s="26"/>
      <c r="N6" s="14" t="s">
        <v>62</v>
      </c>
      <c r="O6" s="14" t="s">
        <v>63</v>
      </c>
      <c r="P6" s="26" t="s">
        <v>64</v>
      </c>
      <c r="Q6" s="26"/>
      <c r="R6" s="26" t="s">
        <v>65</v>
      </c>
      <c r="S6" s="26"/>
      <c r="T6" s="14" t="s">
        <v>66</v>
      </c>
      <c r="U6" s="9"/>
      <c r="V6" s="9"/>
      <c r="W6" s="9"/>
    </row>
    <row r="7" spans="1:23">
      <c r="A7" s="3" t="s">
        <v>85</v>
      </c>
      <c r="B7" s="2" t="s">
        <v>127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 t="s">
        <v>87</v>
      </c>
      <c r="B8" s="2" t="s">
        <v>128</v>
      </c>
      <c r="C8" s="2"/>
      <c r="D8" s="2">
        <v>0</v>
      </c>
      <c r="E8" s="2">
        <v>0</v>
      </c>
      <c r="F8" s="2">
        <v>0</v>
      </c>
      <c r="G8" s="2">
        <v>0</v>
      </c>
      <c r="H8" s="2">
        <v>0</v>
      </c>
      <c r="I8" s="11">
        <f t="shared" ref="I8:I17" si="0">SUM(H8/5154000*100)</f>
        <v>0</v>
      </c>
      <c r="J8" s="2">
        <v>0</v>
      </c>
      <c r="K8" s="2">
        <v>0</v>
      </c>
      <c r="L8" s="2">
        <f t="shared" ref="L8:L17" si="1">+J8+K8</f>
        <v>0</v>
      </c>
      <c r="M8" s="11">
        <f t="shared" ref="M8:M17" si="2">SUM(L8/5154000*100)</f>
        <v>0</v>
      </c>
      <c r="N8" s="2">
        <v>0</v>
      </c>
      <c r="O8" s="11">
        <f t="shared" ref="O8:O17" si="3">SUM((H8+N8)/5154000*100)</f>
        <v>0</v>
      </c>
      <c r="P8" s="2">
        <v>0</v>
      </c>
      <c r="Q8" s="11">
        <v>0</v>
      </c>
      <c r="R8" s="2" t="s">
        <v>71</v>
      </c>
      <c r="S8" s="2" t="s">
        <v>71</v>
      </c>
      <c r="T8" s="2">
        <v>0</v>
      </c>
      <c r="U8" s="2">
        <v>0</v>
      </c>
      <c r="V8" s="2">
        <v>0</v>
      </c>
      <c r="W8" s="2">
        <v>0</v>
      </c>
    </row>
    <row r="9" spans="1:23">
      <c r="A9" s="2" t="s">
        <v>101</v>
      </c>
      <c r="B9" s="2" t="s">
        <v>129</v>
      </c>
      <c r="C9" s="2"/>
      <c r="D9" s="2">
        <v>0</v>
      </c>
      <c r="E9" s="2">
        <v>0</v>
      </c>
      <c r="F9" s="2">
        <v>0</v>
      </c>
      <c r="G9" s="2">
        <v>0</v>
      </c>
      <c r="H9" s="2">
        <v>0</v>
      </c>
      <c r="I9" s="11">
        <f t="shared" si="0"/>
        <v>0</v>
      </c>
      <c r="J9" s="2">
        <v>0</v>
      </c>
      <c r="K9" s="2">
        <v>0</v>
      </c>
      <c r="L9" s="2">
        <f t="shared" si="1"/>
        <v>0</v>
      </c>
      <c r="M9" s="11">
        <f t="shared" si="2"/>
        <v>0</v>
      </c>
      <c r="N9" s="2">
        <v>0</v>
      </c>
      <c r="O9" s="11">
        <f t="shared" si="3"/>
        <v>0</v>
      </c>
      <c r="P9" s="2">
        <v>0</v>
      </c>
      <c r="Q9" s="11">
        <v>0</v>
      </c>
      <c r="R9" s="2" t="s">
        <v>71</v>
      </c>
      <c r="S9" s="2" t="s">
        <v>71</v>
      </c>
      <c r="T9" s="2">
        <v>0</v>
      </c>
      <c r="U9" s="2">
        <v>0</v>
      </c>
      <c r="V9" s="2">
        <v>0</v>
      </c>
      <c r="W9" s="2">
        <v>0</v>
      </c>
    </row>
    <row r="10" spans="1:23">
      <c r="A10" s="2" t="s">
        <v>103</v>
      </c>
      <c r="B10" s="2" t="s">
        <v>130</v>
      </c>
      <c r="C10" s="2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11">
        <f t="shared" si="0"/>
        <v>0</v>
      </c>
      <c r="J10" s="2">
        <v>0</v>
      </c>
      <c r="K10" s="2">
        <v>0</v>
      </c>
      <c r="L10" s="2">
        <f t="shared" si="1"/>
        <v>0</v>
      </c>
      <c r="M10" s="11">
        <f t="shared" si="2"/>
        <v>0</v>
      </c>
      <c r="N10" s="2">
        <v>0</v>
      </c>
      <c r="O10" s="11">
        <f t="shared" si="3"/>
        <v>0</v>
      </c>
      <c r="P10" s="2">
        <v>0</v>
      </c>
      <c r="Q10" s="11">
        <v>0</v>
      </c>
      <c r="R10" s="2" t="s">
        <v>71</v>
      </c>
      <c r="S10" s="2" t="s">
        <v>71</v>
      </c>
      <c r="T10" s="2">
        <v>0</v>
      </c>
      <c r="U10" s="2">
        <v>0</v>
      </c>
      <c r="V10" s="2">
        <v>0</v>
      </c>
      <c r="W10" s="2">
        <v>0</v>
      </c>
    </row>
    <row r="11" spans="1:23">
      <c r="A11" s="2" t="s">
        <v>105</v>
      </c>
      <c r="B11" s="2" t="s">
        <v>131</v>
      </c>
      <c r="C11" s="2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11">
        <f t="shared" si="0"/>
        <v>0</v>
      </c>
      <c r="J11" s="2">
        <v>0</v>
      </c>
      <c r="K11" s="2">
        <v>0</v>
      </c>
      <c r="L11" s="2">
        <f t="shared" si="1"/>
        <v>0</v>
      </c>
      <c r="M11" s="11">
        <f t="shared" si="2"/>
        <v>0</v>
      </c>
      <c r="N11" s="2">
        <v>0</v>
      </c>
      <c r="O11" s="11">
        <f t="shared" si="3"/>
        <v>0</v>
      </c>
      <c r="P11" s="2">
        <v>0</v>
      </c>
      <c r="Q11" s="11">
        <v>0</v>
      </c>
      <c r="R11" s="2" t="s">
        <v>71</v>
      </c>
      <c r="S11" s="2" t="s">
        <v>71</v>
      </c>
      <c r="T11" s="2">
        <v>0</v>
      </c>
      <c r="U11" s="2">
        <v>0</v>
      </c>
      <c r="V11" s="2">
        <v>0</v>
      </c>
      <c r="W11" s="2">
        <v>0</v>
      </c>
    </row>
    <row r="12" spans="1:23">
      <c r="A12" s="2" t="s">
        <v>116</v>
      </c>
      <c r="B12" s="2" t="s">
        <v>132</v>
      </c>
      <c r="C12" s="2"/>
      <c r="D12" s="2">
        <v>2</v>
      </c>
      <c r="E12" s="2">
        <v>66000</v>
      </c>
      <c r="F12" s="2">
        <v>0</v>
      </c>
      <c r="G12" s="2">
        <v>0</v>
      </c>
      <c r="H12" s="2">
        <v>66000</v>
      </c>
      <c r="I12" s="11">
        <f t="shared" si="0"/>
        <v>1.2805587892898718</v>
      </c>
      <c r="J12" s="2">
        <v>66000</v>
      </c>
      <c r="K12" s="2">
        <v>0</v>
      </c>
      <c r="L12" s="2">
        <f t="shared" si="1"/>
        <v>66000</v>
      </c>
      <c r="M12" s="11">
        <f t="shared" si="2"/>
        <v>1.2805587892898718</v>
      </c>
      <c r="N12" s="2">
        <v>0</v>
      </c>
      <c r="O12" s="11">
        <f t="shared" si="3"/>
        <v>1.2805587892898718</v>
      </c>
      <c r="P12" s="2">
        <v>0</v>
      </c>
      <c r="Q12" s="11">
        <v>0</v>
      </c>
      <c r="R12" s="2" t="s">
        <v>71</v>
      </c>
      <c r="S12" s="2" t="s">
        <v>71</v>
      </c>
      <c r="T12" s="2">
        <v>66000</v>
      </c>
      <c r="U12" s="2">
        <v>0</v>
      </c>
      <c r="V12" s="2">
        <v>0</v>
      </c>
      <c r="W12" s="2">
        <v>0</v>
      </c>
    </row>
    <row r="13" spans="1:23">
      <c r="A13" s="2" t="s">
        <v>133</v>
      </c>
      <c r="B13" s="2" t="s">
        <v>134</v>
      </c>
      <c r="C13" s="2"/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11">
        <f t="shared" si="0"/>
        <v>0</v>
      </c>
      <c r="J13" s="2">
        <v>0</v>
      </c>
      <c r="K13" s="2">
        <v>0</v>
      </c>
      <c r="L13" s="2">
        <f t="shared" si="1"/>
        <v>0</v>
      </c>
      <c r="M13" s="11">
        <f t="shared" si="2"/>
        <v>0</v>
      </c>
      <c r="N13" s="2">
        <v>0</v>
      </c>
      <c r="O13" s="11">
        <f t="shared" si="3"/>
        <v>0</v>
      </c>
      <c r="P13" s="2">
        <v>0</v>
      </c>
      <c r="Q13" s="11">
        <v>0</v>
      </c>
      <c r="R13" s="2" t="s">
        <v>71</v>
      </c>
      <c r="S13" s="2" t="s">
        <v>71</v>
      </c>
      <c r="T13" s="2">
        <v>0</v>
      </c>
      <c r="U13" s="2">
        <v>0</v>
      </c>
      <c r="V13" s="2">
        <v>0</v>
      </c>
      <c r="W13" s="2">
        <v>0</v>
      </c>
    </row>
    <row r="14" spans="1:23">
      <c r="A14" s="2" t="s">
        <v>135</v>
      </c>
      <c r="B14" s="2" t="s">
        <v>136</v>
      </c>
      <c r="C14" s="2"/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11">
        <f t="shared" si="0"/>
        <v>0</v>
      </c>
      <c r="J14" s="2">
        <v>0</v>
      </c>
      <c r="K14" s="2">
        <v>0</v>
      </c>
      <c r="L14" s="2">
        <f t="shared" si="1"/>
        <v>0</v>
      </c>
      <c r="M14" s="11">
        <f t="shared" si="2"/>
        <v>0</v>
      </c>
      <c r="N14" s="2">
        <v>0</v>
      </c>
      <c r="O14" s="11">
        <f t="shared" si="3"/>
        <v>0</v>
      </c>
      <c r="P14" s="2">
        <v>0</v>
      </c>
      <c r="Q14" s="11">
        <v>0</v>
      </c>
      <c r="R14" s="2" t="s">
        <v>71</v>
      </c>
      <c r="S14" s="2" t="s">
        <v>71</v>
      </c>
      <c r="T14" s="2">
        <v>0</v>
      </c>
      <c r="U14" s="2">
        <v>0</v>
      </c>
      <c r="V14" s="2">
        <v>0</v>
      </c>
      <c r="W14" s="2">
        <v>0</v>
      </c>
    </row>
    <row r="15" spans="1:23">
      <c r="A15" s="2" t="s">
        <v>137</v>
      </c>
      <c r="B15" s="2" t="s">
        <v>138</v>
      </c>
      <c r="C15" s="2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11">
        <f t="shared" si="0"/>
        <v>0</v>
      </c>
      <c r="J15" s="2">
        <v>0</v>
      </c>
      <c r="K15" s="2">
        <v>0</v>
      </c>
      <c r="L15" s="2">
        <f t="shared" si="1"/>
        <v>0</v>
      </c>
      <c r="M15" s="11">
        <f t="shared" si="2"/>
        <v>0</v>
      </c>
      <c r="N15" s="2">
        <v>0</v>
      </c>
      <c r="O15" s="11">
        <f t="shared" si="3"/>
        <v>0</v>
      </c>
      <c r="P15" s="2">
        <v>0</v>
      </c>
      <c r="Q15" s="11">
        <v>0</v>
      </c>
      <c r="R15" s="2" t="s">
        <v>71</v>
      </c>
      <c r="S15" s="2" t="s">
        <v>71</v>
      </c>
      <c r="T15" s="2">
        <v>0</v>
      </c>
      <c r="U15" s="2">
        <v>0</v>
      </c>
      <c r="V15" s="2">
        <v>0</v>
      </c>
      <c r="W15" s="2">
        <v>0</v>
      </c>
    </row>
    <row r="16" spans="1:23">
      <c r="A16" s="2" t="s">
        <v>139</v>
      </c>
      <c r="B16" s="2" t="s">
        <v>140</v>
      </c>
      <c r="C16" s="2"/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11">
        <f t="shared" si="0"/>
        <v>0</v>
      </c>
      <c r="J16" s="2">
        <v>0</v>
      </c>
      <c r="K16" s="2">
        <v>0</v>
      </c>
      <c r="L16" s="2">
        <f t="shared" si="1"/>
        <v>0</v>
      </c>
      <c r="M16" s="11">
        <f t="shared" si="2"/>
        <v>0</v>
      </c>
      <c r="N16" s="2">
        <v>0</v>
      </c>
      <c r="O16" s="11">
        <f t="shared" si="3"/>
        <v>0</v>
      </c>
      <c r="P16" s="2">
        <v>0</v>
      </c>
      <c r="Q16" s="11">
        <v>0</v>
      </c>
      <c r="R16" s="2" t="s">
        <v>71</v>
      </c>
      <c r="S16" s="2" t="s">
        <v>71</v>
      </c>
      <c r="T16" s="2">
        <v>0</v>
      </c>
      <c r="U16" s="2">
        <v>0</v>
      </c>
      <c r="V16" s="2">
        <v>0</v>
      </c>
      <c r="W16" s="2">
        <v>0</v>
      </c>
    </row>
    <row r="17" spans="1:23">
      <c r="A17" s="2" t="s">
        <v>141</v>
      </c>
      <c r="B17" s="2" t="s">
        <v>142</v>
      </c>
      <c r="C17" s="2"/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11">
        <f t="shared" si="0"/>
        <v>0</v>
      </c>
      <c r="J17" s="2">
        <v>0</v>
      </c>
      <c r="K17" s="2">
        <v>0</v>
      </c>
      <c r="L17" s="2">
        <f t="shared" si="1"/>
        <v>0</v>
      </c>
      <c r="M17" s="11">
        <f t="shared" si="2"/>
        <v>0</v>
      </c>
      <c r="N17" s="2">
        <v>0</v>
      </c>
      <c r="O17" s="11">
        <f t="shared" si="3"/>
        <v>0</v>
      </c>
      <c r="P17" s="2">
        <v>0</v>
      </c>
      <c r="Q17" s="11">
        <v>0</v>
      </c>
      <c r="R17" s="2" t="s">
        <v>71</v>
      </c>
      <c r="S17" s="2" t="s">
        <v>71</v>
      </c>
      <c r="T17" s="2">
        <v>0</v>
      </c>
      <c r="U17" s="2">
        <v>0</v>
      </c>
      <c r="V17" s="2">
        <v>0</v>
      </c>
      <c r="W17" s="2">
        <v>0</v>
      </c>
    </row>
    <row r="18" spans="1:23">
      <c r="A18" s="2" t="s">
        <v>143</v>
      </c>
      <c r="B18" s="2" t="s">
        <v>106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s="4" customFormat="1">
      <c r="A19" s="9"/>
      <c r="B19" s="9" t="s">
        <v>144</v>
      </c>
      <c r="C19" s="9"/>
      <c r="D19" s="9">
        <f t="shared" ref="D19:P19" si="4">+D8+D9+D10+D11+D12+D13+D14+D15+D16+D17</f>
        <v>2</v>
      </c>
      <c r="E19" s="9">
        <f t="shared" si="4"/>
        <v>66000</v>
      </c>
      <c r="F19" s="9">
        <f t="shared" si="4"/>
        <v>0</v>
      </c>
      <c r="G19" s="9">
        <f t="shared" si="4"/>
        <v>0</v>
      </c>
      <c r="H19" s="9">
        <f t="shared" si="4"/>
        <v>66000</v>
      </c>
      <c r="I19" s="12">
        <f t="shared" si="4"/>
        <v>1.2805587892898718</v>
      </c>
      <c r="J19" s="9">
        <f t="shared" si="4"/>
        <v>66000</v>
      </c>
      <c r="K19" s="9">
        <f t="shared" si="4"/>
        <v>0</v>
      </c>
      <c r="L19" s="9">
        <f t="shared" si="4"/>
        <v>66000</v>
      </c>
      <c r="M19" s="12">
        <f t="shared" si="4"/>
        <v>1.2805587892898718</v>
      </c>
      <c r="N19" s="9">
        <f t="shared" si="4"/>
        <v>0</v>
      </c>
      <c r="O19" s="12">
        <f t="shared" si="4"/>
        <v>1.2805587892898718</v>
      </c>
      <c r="P19" s="9">
        <f t="shared" si="4"/>
        <v>0</v>
      </c>
      <c r="Q19" s="12">
        <v>0</v>
      </c>
      <c r="R19" s="9" t="s">
        <v>71</v>
      </c>
      <c r="S19" s="9" t="s">
        <v>71</v>
      </c>
      <c r="T19" s="9">
        <f>+T8+T9+T10+T11+T12+T13+T14+T15+T16+T17</f>
        <v>66000</v>
      </c>
      <c r="U19" s="9">
        <f>+U8+U9+U10+U11+U12+U13+U14+U15+U16+U17</f>
        <v>0</v>
      </c>
      <c r="V19" s="9">
        <f>+V8+V9+V10+V11+V12+V13+V14+V15+V16+V17</f>
        <v>0</v>
      </c>
      <c r="W19" s="9">
        <f>+W8+W9+W10+W11+W12+W13+W14+W15+W16+W17</f>
        <v>0</v>
      </c>
    </row>
    <row r="20" spans="1:23">
      <c r="A20" s="3" t="s">
        <v>110</v>
      </c>
      <c r="B20" s="2" t="s">
        <v>145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 t="s">
        <v>87</v>
      </c>
      <c r="B21" s="2" t="s">
        <v>146</v>
      </c>
      <c r="C21" s="2"/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11">
        <f t="shared" ref="I21:I26" si="5">SUM(H21/5154000*100)</f>
        <v>0</v>
      </c>
      <c r="J21" s="2">
        <v>0</v>
      </c>
      <c r="K21" s="2">
        <v>0</v>
      </c>
      <c r="L21" s="2">
        <f t="shared" ref="L21:L26" si="6">+J21+K21</f>
        <v>0</v>
      </c>
      <c r="M21" s="11">
        <f t="shared" ref="M21:M26" si="7">SUM(L21/5154000*100)</f>
        <v>0</v>
      </c>
      <c r="N21" s="2">
        <v>0</v>
      </c>
      <c r="O21" s="11">
        <f t="shared" ref="O21:O26" si="8">SUM((H21+N21)/5154000*100)</f>
        <v>0</v>
      </c>
      <c r="P21" s="2">
        <v>0</v>
      </c>
      <c r="Q21" s="11">
        <v>0</v>
      </c>
      <c r="R21" s="2" t="s">
        <v>71</v>
      </c>
      <c r="S21" s="2" t="s">
        <v>71</v>
      </c>
      <c r="T21" s="2">
        <v>0</v>
      </c>
      <c r="U21" s="2">
        <v>0</v>
      </c>
      <c r="V21" s="2">
        <v>0</v>
      </c>
      <c r="W21" s="2">
        <v>0</v>
      </c>
    </row>
    <row r="22" spans="1:23">
      <c r="A22" s="2" t="s">
        <v>101</v>
      </c>
      <c r="B22" s="2" t="s">
        <v>147</v>
      </c>
      <c r="C22" s="2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11">
        <f t="shared" si="5"/>
        <v>0</v>
      </c>
      <c r="J22" s="2">
        <v>0</v>
      </c>
      <c r="K22" s="2">
        <v>0</v>
      </c>
      <c r="L22" s="2">
        <f t="shared" si="6"/>
        <v>0</v>
      </c>
      <c r="M22" s="11">
        <f t="shared" si="7"/>
        <v>0</v>
      </c>
      <c r="N22" s="2">
        <v>0</v>
      </c>
      <c r="O22" s="11">
        <f t="shared" si="8"/>
        <v>0</v>
      </c>
      <c r="P22" s="2">
        <v>0</v>
      </c>
      <c r="Q22" s="11">
        <v>0</v>
      </c>
      <c r="R22" s="2" t="s">
        <v>71</v>
      </c>
      <c r="S22" s="2" t="s">
        <v>71</v>
      </c>
      <c r="T22" s="2">
        <v>0</v>
      </c>
      <c r="U22" s="2">
        <v>0</v>
      </c>
      <c r="V22" s="2">
        <v>0</v>
      </c>
      <c r="W22" s="2">
        <v>0</v>
      </c>
    </row>
    <row r="23" spans="1:23">
      <c r="A23" s="2" t="s">
        <v>103</v>
      </c>
      <c r="B23" s="2" t="s">
        <v>148</v>
      </c>
      <c r="C23" s="2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11">
        <f t="shared" si="5"/>
        <v>0</v>
      </c>
      <c r="J23" s="2">
        <v>0</v>
      </c>
      <c r="K23" s="2">
        <v>0</v>
      </c>
      <c r="L23" s="2">
        <f t="shared" si="6"/>
        <v>0</v>
      </c>
      <c r="M23" s="11">
        <f t="shared" si="7"/>
        <v>0</v>
      </c>
      <c r="N23" s="2">
        <v>0</v>
      </c>
      <c r="O23" s="11">
        <f t="shared" si="8"/>
        <v>0</v>
      </c>
      <c r="P23" s="2">
        <v>0</v>
      </c>
      <c r="Q23" s="11">
        <v>0</v>
      </c>
      <c r="R23" s="2" t="s">
        <v>71</v>
      </c>
      <c r="S23" s="2" t="s">
        <v>71</v>
      </c>
      <c r="T23" s="2">
        <v>0</v>
      </c>
      <c r="U23" s="2">
        <v>0</v>
      </c>
      <c r="V23" s="2">
        <v>0</v>
      </c>
      <c r="W23" s="2">
        <v>0</v>
      </c>
    </row>
    <row r="24" spans="1:23">
      <c r="A24" s="2" t="s">
        <v>105</v>
      </c>
      <c r="B24" s="2" t="s">
        <v>149</v>
      </c>
      <c r="C24" s="2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11">
        <f t="shared" si="5"/>
        <v>0</v>
      </c>
      <c r="J24" s="2">
        <v>0</v>
      </c>
      <c r="K24" s="2">
        <v>0</v>
      </c>
      <c r="L24" s="2">
        <f t="shared" si="6"/>
        <v>0</v>
      </c>
      <c r="M24" s="11">
        <f t="shared" si="7"/>
        <v>0</v>
      </c>
      <c r="N24" s="2">
        <v>0</v>
      </c>
      <c r="O24" s="11">
        <f t="shared" si="8"/>
        <v>0</v>
      </c>
      <c r="P24" s="2">
        <v>0</v>
      </c>
      <c r="Q24" s="11">
        <v>0</v>
      </c>
      <c r="R24" s="2" t="s">
        <v>71</v>
      </c>
      <c r="S24" s="2" t="s">
        <v>71</v>
      </c>
      <c r="T24" s="2">
        <v>0</v>
      </c>
      <c r="U24" s="2">
        <v>0</v>
      </c>
      <c r="V24" s="2">
        <v>0</v>
      </c>
      <c r="W24" s="2">
        <v>0</v>
      </c>
    </row>
    <row r="25" spans="1:23">
      <c r="A25" s="2" t="s">
        <v>116</v>
      </c>
      <c r="B25" s="2" t="s">
        <v>150</v>
      </c>
      <c r="C25" s="2"/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11">
        <f t="shared" si="5"/>
        <v>0</v>
      </c>
      <c r="J25" s="2">
        <v>0</v>
      </c>
      <c r="K25" s="2">
        <v>0</v>
      </c>
      <c r="L25" s="2">
        <f t="shared" si="6"/>
        <v>0</v>
      </c>
      <c r="M25" s="11">
        <f t="shared" si="7"/>
        <v>0</v>
      </c>
      <c r="N25" s="2">
        <v>0</v>
      </c>
      <c r="O25" s="11">
        <f t="shared" si="8"/>
        <v>0</v>
      </c>
      <c r="P25" s="2">
        <v>0</v>
      </c>
      <c r="Q25" s="11">
        <v>0</v>
      </c>
      <c r="R25" s="2" t="s">
        <v>71</v>
      </c>
      <c r="S25" s="2" t="s">
        <v>71</v>
      </c>
      <c r="T25" s="2">
        <v>0</v>
      </c>
      <c r="U25" s="2">
        <v>0</v>
      </c>
      <c r="V25" s="2">
        <v>0</v>
      </c>
      <c r="W25" s="2">
        <v>0</v>
      </c>
    </row>
    <row r="26" spans="1:23">
      <c r="A26" s="2" t="s">
        <v>133</v>
      </c>
      <c r="B26" s="2" t="s">
        <v>151</v>
      </c>
      <c r="C26" s="2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11">
        <f t="shared" si="5"/>
        <v>0</v>
      </c>
      <c r="J26" s="2">
        <v>0</v>
      </c>
      <c r="K26" s="2">
        <v>0</v>
      </c>
      <c r="L26" s="2">
        <f t="shared" si="6"/>
        <v>0</v>
      </c>
      <c r="M26" s="11">
        <f t="shared" si="7"/>
        <v>0</v>
      </c>
      <c r="N26" s="2">
        <v>0</v>
      </c>
      <c r="O26" s="11">
        <f t="shared" si="8"/>
        <v>0</v>
      </c>
      <c r="P26" s="2">
        <v>0</v>
      </c>
      <c r="Q26" s="11">
        <v>0</v>
      </c>
      <c r="R26" s="2" t="s">
        <v>71</v>
      </c>
      <c r="S26" s="2" t="s">
        <v>71</v>
      </c>
      <c r="T26" s="2">
        <v>0</v>
      </c>
      <c r="U26" s="2">
        <v>0</v>
      </c>
      <c r="V26" s="2">
        <v>0</v>
      </c>
      <c r="W26" s="2">
        <v>0</v>
      </c>
    </row>
    <row r="27" spans="1:23">
      <c r="A27" s="2" t="s">
        <v>135</v>
      </c>
      <c r="B27" s="2" t="s">
        <v>106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s="4" customFormat="1">
      <c r="A28" s="9"/>
      <c r="B28" s="9" t="s">
        <v>152</v>
      </c>
      <c r="C28" s="9"/>
      <c r="D28" s="9">
        <f t="shared" ref="D28:P28" si="9">+D21+D22+D23+D24+D25+D26</f>
        <v>0</v>
      </c>
      <c r="E28" s="9">
        <f t="shared" si="9"/>
        <v>0</v>
      </c>
      <c r="F28" s="9">
        <f t="shared" si="9"/>
        <v>0</v>
      </c>
      <c r="G28" s="9">
        <f t="shared" si="9"/>
        <v>0</v>
      </c>
      <c r="H28" s="9">
        <f t="shared" si="9"/>
        <v>0</v>
      </c>
      <c r="I28" s="12">
        <f t="shared" si="9"/>
        <v>0</v>
      </c>
      <c r="J28" s="9">
        <f t="shared" si="9"/>
        <v>0</v>
      </c>
      <c r="K28" s="9">
        <f t="shared" si="9"/>
        <v>0</v>
      </c>
      <c r="L28" s="9">
        <f t="shared" si="9"/>
        <v>0</v>
      </c>
      <c r="M28" s="12">
        <f t="shared" si="9"/>
        <v>0</v>
      </c>
      <c r="N28" s="9">
        <f t="shared" si="9"/>
        <v>0</v>
      </c>
      <c r="O28" s="12">
        <f t="shared" si="9"/>
        <v>0</v>
      </c>
      <c r="P28" s="9">
        <f t="shared" si="9"/>
        <v>0</v>
      </c>
      <c r="Q28" s="12">
        <v>0</v>
      </c>
      <c r="R28" s="9" t="s">
        <v>71</v>
      </c>
      <c r="S28" s="9" t="s">
        <v>71</v>
      </c>
      <c r="T28" s="9">
        <f>+T21+T22+T23+T24+T25+T26</f>
        <v>0</v>
      </c>
      <c r="U28" s="9">
        <f>+U21+U22+U23+U24+U25+U26</f>
        <v>0</v>
      </c>
      <c r="V28" s="9">
        <f>+V21+V22+V23+V24+V25+V26</f>
        <v>0</v>
      </c>
      <c r="W28" s="9">
        <f>+W21+W22+W23+W24+W25+W26</f>
        <v>0</v>
      </c>
    </row>
    <row r="29" spans="1:23">
      <c r="A29" s="3" t="s">
        <v>153</v>
      </c>
      <c r="B29" s="2" t="s">
        <v>154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87</v>
      </c>
      <c r="B30" s="2" t="s">
        <v>155</v>
      </c>
      <c r="C30" s="2"/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11">
        <f>SUM(H30/5154000*100)</f>
        <v>0</v>
      </c>
      <c r="J30" s="2">
        <v>0</v>
      </c>
      <c r="K30" s="2">
        <v>0</v>
      </c>
      <c r="L30" s="2">
        <f>+J30+K30</f>
        <v>0</v>
      </c>
      <c r="M30" s="11">
        <f>SUM(L30/5154000*100)</f>
        <v>0</v>
      </c>
      <c r="N30" s="2">
        <v>0</v>
      </c>
      <c r="O30" s="11">
        <f>SUM((H30+N30)/5154000*100)</f>
        <v>0</v>
      </c>
      <c r="P30" s="2">
        <v>0</v>
      </c>
      <c r="Q30" s="11">
        <v>0</v>
      </c>
      <c r="R30" s="2" t="s">
        <v>71</v>
      </c>
      <c r="S30" s="2" t="s">
        <v>71</v>
      </c>
      <c r="T30" s="2">
        <v>0</v>
      </c>
      <c r="U30" s="2">
        <v>0</v>
      </c>
      <c r="V30" s="2">
        <v>0</v>
      </c>
      <c r="W30" s="2">
        <v>0</v>
      </c>
    </row>
    <row r="31" spans="1:23">
      <c r="A31" s="2" t="s">
        <v>101</v>
      </c>
      <c r="B31" s="2" t="s">
        <v>156</v>
      </c>
      <c r="C31" s="2"/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11">
        <f>SUM(H31/5154000*100)</f>
        <v>0</v>
      </c>
      <c r="J31" s="2">
        <v>0</v>
      </c>
      <c r="K31" s="2">
        <v>0</v>
      </c>
      <c r="L31" s="2">
        <f>+J31+K31</f>
        <v>0</v>
      </c>
      <c r="M31" s="11">
        <f>SUM(L31/5154000*100)</f>
        <v>0</v>
      </c>
      <c r="N31" s="2">
        <v>0</v>
      </c>
      <c r="O31" s="11">
        <f>SUM((H31+N31)/5154000*100)</f>
        <v>0</v>
      </c>
      <c r="P31" s="2">
        <v>0</v>
      </c>
      <c r="Q31" s="11">
        <v>0</v>
      </c>
      <c r="R31" s="2" t="s">
        <v>71</v>
      </c>
      <c r="S31" s="2" t="s">
        <v>71</v>
      </c>
      <c r="T31" s="2">
        <v>0</v>
      </c>
      <c r="U31" s="2">
        <v>0</v>
      </c>
      <c r="V31" s="2">
        <v>0</v>
      </c>
      <c r="W31" s="2">
        <v>0</v>
      </c>
    </row>
    <row r="32" spans="1:23">
      <c r="A32" s="2" t="s">
        <v>103</v>
      </c>
      <c r="B32" s="2" t="s">
        <v>157</v>
      </c>
      <c r="C32" s="2"/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11">
        <f>SUM(H32/5154000*100)</f>
        <v>0</v>
      </c>
      <c r="J32" s="2">
        <v>0</v>
      </c>
      <c r="K32" s="2">
        <v>0</v>
      </c>
      <c r="L32" s="2">
        <f>+J32+K32</f>
        <v>0</v>
      </c>
      <c r="M32" s="11">
        <f>SUM(L32/5154000*100)</f>
        <v>0</v>
      </c>
      <c r="N32" s="2">
        <v>0</v>
      </c>
      <c r="O32" s="11">
        <f>SUM((H32+N32)/5154000*100)</f>
        <v>0</v>
      </c>
      <c r="P32" s="2">
        <v>0</v>
      </c>
      <c r="Q32" s="11">
        <v>0</v>
      </c>
      <c r="R32" s="2" t="s">
        <v>71</v>
      </c>
      <c r="S32" s="2" t="s">
        <v>71</v>
      </c>
      <c r="T32" s="2">
        <v>0</v>
      </c>
      <c r="U32" s="2">
        <v>0</v>
      </c>
      <c r="V32" s="2">
        <v>0</v>
      </c>
      <c r="W32" s="2">
        <v>0</v>
      </c>
    </row>
    <row r="33" spans="1:23" s="4" customFormat="1">
      <c r="A33" s="9"/>
      <c r="B33" s="9" t="s">
        <v>158</v>
      </c>
      <c r="C33" s="9"/>
      <c r="D33" s="9">
        <f t="shared" ref="D33:P33" si="10">+D30+D31+D32</f>
        <v>0</v>
      </c>
      <c r="E33" s="9">
        <f t="shared" si="10"/>
        <v>0</v>
      </c>
      <c r="F33" s="9">
        <f t="shared" si="10"/>
        <v>0</v>
      </c>
      <c r="G33" s="9">
        <f t="shared" si="10"/>
        <v>0</v>
      </c>
      <c r="H33" s="9">
        <f t="shared" si="10"/>
        <v>0</v>
      </c>
      <c r="I33" s="12">
        <f t="shared" si="10"/>
        <v>0</v>
      </c>
      <c r="J33" s="9">
        <f t="shared" si="10"/>
        <v>0</v>
      </c>
      <c r="K33" s="9">
        <f t="shared" si="10"/>
        <v>0</v>
      </c>
      <c r="L33" s="9">
        <f t="shared" si="10"/>
        <v>0</v>
      </c>
      <c r="M33" s="12">
        <f t="shared" si="10"/>
        <v>0</v>
      </c>
      <c r="N33" s="9">
        <f t="shared" si="10"/>
        <v>0</v>
      </c>
      <c r="O33" s="12">
        <f t="shared" si="10"/>
        <v>0</v>
      </c>
      <c r="P33" s="9">
        <f t="shared" si="10"/>
        <v>0</v>
      </c>
      <c r="Q33" s="12">
        <v>0</v>
      </c>
      <c r="R33" s="9" t="s">
        <v>71</v>
      </c>
      <c r="S33" s="9" t="s">
        <v>71</v>
      </c>
      <c r="T33" s="9">
        <f>+T30+T31+T32</f>
        <v>0</v>
      </c>
      <c r="U33" s="9">
        <f>+U30+U31+U32</f>
        <v>0</v>
      </c>
      <c r="V33" s="9">
        <f>+V30+V31+V32</f>
        <v>0</v>
      </c>
      <c r="W33" s="9">
        <f>+W30+W31+W32</f>
        <v>0</v>
      </c>
    </row>
    <row r="34" spans="1:23">
      <c r="A34" s="3" t="s">
        <v>159</v>
      </c>
      <c r="B34" s="2" t="s">
        <v>160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87</v>
      </c>
      <c r="B35" s="2" t="s">
        <v>161</v>
      </c>
      <c r="C35" s="2"/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11">
        <f t="shared" ref="I35:I42" si="11">SUM(H35/5154000*100)</f>
        <v>0</v>
      </c>
      <c r="J35" s="2">
        <v>0</v>
      </c>
      <c r="K35" s="2">
        <v>0</v>
      </c>
      <c r="L35" s="2">
        <f t="shared" ref="L35:L42" si="12">+J35+K35</f>
        <v>0</v>
      </c>
      <c r="M35" s="11">
        <f t="shared" ref="M35:M42" si="13">SUM(L35/5154000*100)</f>
        <v>0</v>
      </c>
      <c r="N35" s="2">
        <v>0</v>
      </c>
      <c r="O35" s="11">
        <f t="shared" ref="O35:O42" si="14">SUM((H35+N35)/5154000*100)</f>
        <v>0</v>
      </c>
      <c r="P35" s="2">
        <v>0</v>
      </c>
      <c r="Q35" s="11">
        <v>0</v>
      </c>
      <c r="R35" s="2" t="s">
        <v>71</v>
      </c>
      <c r="S35" s="2" t="s">
        <v>71</v>
      </c>
      <c r="T35" s="2">
        <v>0</v>
      </c>
      <c r="U35" s="2">
        <v>0</v>
      </c>
      <c r="V35" s="2">
        <v>0</v>
      </c>
      <c r="W35" s="2">
        <v>0</v>
      </c>
    </row>
    <row r="36" spans="1:23">
      <c r="A36" s="2" t="s">
        <v>101</v>
      </c>
      <c r="B36" s="2" t="s">
        <v>162</v>
      </c>
      <c r="C36" s="2"/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11">
        <f t="shared" si="11"/>
        <v>0</v>
      </c>
      <c r="J36" s="2">
        <v>0</v>
      </c>
      <c r="K36" s="2">
        <v>0</v>
      </c>
      <c r="L36" s="2">
        <f t="shared" si="12"/>
        <v>0</v>
      </c>
      <c r="M36" s="11">
        <f t="shared" si="13"/>
        <v>0</v>
      </c>
      <c r="N36" s="2">
        <v>0</v>
      </c>
      <c r="O36" s="11">
        <f t="shared" si="14"/>
        <v>0</v>
      </c>
      <c r="P36" s="2">
        <v>0</v>
      </c>
      <c r="Q36" s="11">
        <v>0</v>
      </c>
      <c r="R36" s="2" t="s">
        <v>71</v>
      </c>
      <c r="S36" s="2" t="s">
        <v>71</v>
      </c>
      <c r="T36" s="2">
        <v>0</v>
      </c>
      <c r="U36" s="2">
        <v>0</v>
      </c>
      <c r="V36" s="2">
        <v>0</v>
      </c>
      <c r="W36" s="2">
        <v>0</v>
      </c>
    </row>
    <row r="37" spans="1:23">
      <c r="A37" s="2" t="s">
        <v>103</v>
      </c>
      <c r="B37" s="2" t="s">
        <v>163</v>
      </c>
      <c r="C37" s="2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11">
        <f t="shared" si="11"/>
        <v>0</v>
      </c>
      <c r="J37" s="2">
        <v>0</v>
      </c>
      <c r="K37" s="2">
        <v>0</v>
      </c>
      <c r="L37" s="2">
        <f t="shared" si="12"/>
        <v>0</v>
      </c>
      <c r="M37" s="11">
        <f t="shared" si="13"/>
        <v>0</v>
      </c>
      <c r="N37" s="2">
        <v>0</v>
      </c>
      <c r="O37" s="11">
        <f t="shared" si="14"/>
        <v>0</v>
      </c>
      <c r="P37" s="2">
        <v>0</v>
      </c>
      <c r="Q37" s="11">
        <v>0</v>
      </c>
      <c r="R37" s="2" t="s">
        <v>71</v>
      </c>
      <c r="S37" s="2" t="s">
        <v>71</v>
      </c>
      <c r="T37" s="2">
        <v>0</v>
      </c>
      <c r="U37" s="2">
        <v>0</v>
      </c>
      <c r="V37" s="2">
        <v>0</v>
      </c>
      <c r="W37" s="2">
        <v>0</v>
      </c>
    </row>
    <row r="38" spans="1:23">
      <c r="A38" s="2" t="s">
        <v>105</v>
      </c>
      <c r="B38" s="2" t="s">
        <v>164</v>
      </c>
      <c r="C38" s="2"/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11">
        <f t="shared" si="11"/>
        <v>0</v>
      </c>
      <c r="J38" s="2">
        <v>0</v>
      </c>
      <c r="K38" s="2">
        <v>0</v>
      </c>
      <c r="L38" s="2">
        <f t="shared" si="12"/>
        <v>0</v>
      </c>
      <c r="M38" s="11">
        <f t="shared" si="13"/>
        <v>0</v>
      </c>
      <c r="N38" s="2">
        <v>0</v>
      </c>
      <c r="O38" s="11">
        <f t="shared" si="14"/>
        <v>0</v>
      </c>
      <c r="P38" s="2">
        <v>0</v>
      </c>
      <c r="Q38" s="11">
        <v>0</v>
      </c>
      <c r="R38" s="2" t="s">
        <v>71</v>
      </c>
      <c r="S38" s="2" t="s">
        <v>71</v>
      </c>
      <c r="T38" s="2">
        <v>0</v>
      </c>
      <c r="U38" s="2">
        <v>0</v>
      </c>
      <c r="V38" s="2">
        <v>0</v>
      </c>
      <c r="W38" s="2">
        <v>0</v>
      </c>
    </row>
    <row r="39" spans="1:23">
      <c r="A39" s="2" t="s">
        <v>116</v>
      </c>
      <c r="B39" s="2" t="s">
        <v>165</v>
      </c>
      <c r="C39" s="2"/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11">
        <f t="shared" si="11"/>
        <v>0</v>
      </c>
      <c r="J39" s="2">
        <v>0</v>
      </c>
      <c r="K39" s="2">
        <v>0</v>
      </c>
      <c r="L39" s="2">
        <f t="shared" si="12"/>
        <v>0</v>
      </c>
      <c r="M39" s="11">
        <f t="shared" si="13"/>
        <v>0</v>
      </c>
      <c r="N39" s="2">
        <v>0</v>
      </c>
      <c r="O39" s="11">
        <f t="shared" si="14"/>
        <v>0</v>
      </c>
      <c r="P39" s="2">
        <v>0</v>
      </c>
      <c r="Q39" s="11">
        <v>0</v>
      </c>
      <c r="R39" s="2" t="s">
        <v>71</v>
      </c>
      <c r="S39" s="2" t="s">
        <v>71</v>
      </c>
      <c r="T39" s="2">
        <v>0</v>
      </c>
      <c r="U39" s="2">
        <v>0</v>
      </c>
      <c r="V39" s="2">
        <v>0</v>
      </c>
      <c r="W39" s="2">
        <v>0</v>
      </c>
    </row>
    <row r="40" spans="1:23">
      <c r="A40" s="2" t="s">
        <v>133</v>
      </c>
      <c r="B40" s="2" t="s">
        <v>166</v>
      </c>
      <c r="C40" s="2"/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11">
        <f t="shared" si="11"/>
        <v>0</v>
      </c>
      <c r="J40" s="2">
        <v>0</v>
      </c>
      <c r="K40" s="2">
        <v>0</v>
      </c>
      <c r="L40" s="2">
        <f t="shared" si="12"/>
        <v>0</v>
      </c>
      <c r="M40" s="11">
        <f t="shared" si="13"/>
        <v>0</v>
      </c>
      <c r="N40" s="2">
        <v>0</v>
      </c>
      <c r="O40" s="11">
        <f t="shared" si="14"/>
        <v>0</v>
      </c>
      <c r="P40" s="2">
        <v>0</v>
      </c>
      <c r="Q40" s="11">
        <v>0</v>
      </c>
      <c r="R40" s="2" t="s">
        <v>71</v>
      </c>
      <c r="S40" s="2" t="s">
        <v>71</v>
      </c>
      <c r="T40" s="2">
        <v>0</v>
      </c>
      <c r="U40" s="2">
        <v>0</v>
      </c>
      <c r="V40" s="2">
        <v>0</v>
      </c>
      <c r="W40" s="2">
        <v>0</v>
      </c>
    </row>
    <row r="41" spans="1:23">
      <c r="A41" s="3" t="s">
        <v>135</v>
      </c>
      <c r="B41" s="2" t="s">
        <v>167</v>
      </c>
      <c r="C41" s="2"/>
      <c r="D41" s="2">
        <v>642</v>
      </c>
      <c r="E41" s="2">
        <v>1067850</v>
      </c>
      <c r="F41" s="2">
        <v>0</v>
      </c>
      <c r="G41" s="2">
        <v>0</v>
      </c>
      <c r="H41" s="2">
        <v>1067850</v>
      </c>
      <c r="I41" s="11">
        <f t="shared" si="11"/>
        <v>20.718859138533176</v>
      </c>
      <c r="J41" s="2">
        <v>1067850</v>
      </c>
      <c r="K41" s="2">
        <v>0</v>
      </c>
      <c r="L41" s="2">
        <f t="shared" si="12"/>
        <v>1067850</v>
      </c>
      <c r="M41" s="11">
        <f t="shared" si="13"/>
        <v>20.718859138533176</v>
      </c>
      <c r="N41" s="2">
        <v>0</v>
      </c>
      <c r="O41" s="11">
        <f t="shared" si="14"/>
        <v>20.718859138533176</v>
      </c>
      <c r="P41" s="2">
        <v>225450</v>
      </c>
      <c r="Q41" s="11">
        <f>SUM(P41/H41*100)</f>
        <v>21.112515802781289</v>
      </c>
      <c r="R41" s="2" t="s">
        <v>71</v>
      </c>
      <c r="S41" s="2" t="s">
        <v>71</v>
      </c>
      <c r="T41" s="2">
        <v>1067850</v>
      </c>
      <c r="U41" s="2">
        <v>0</v>
      </c>
      <c r="V41" s="2">
        <v>0</v>
      </c>
      <c r="W41" s="2">
        <v>0</v>
      </c>
    </row>
    <row r="42" spans="1:23">
      <c r="A42" s="3" t="s">
        <v>137</v>
      </c>
      <c r="B42" s="2" t="s">
        <v>168</v>
      </c>
      <c r="C42" s="2"/>
      <c r="D42" s="2">
        <v>4</v>
      </c>
      <c r="E42" s="2">
        <v>105600</v>
      </c>
      <c r="F42" s="2">
        <v>0</v>
      </c>
      <c r="G42" s="2">
        <v>0</v>
      </c>
      <c r="H42" s="2">
        <v>105600</v>
      </c>
      <c r="I42" s="11">
        <f t="shared" si="11"/>
        <v>2.0488940628637953</v>
      </c>
      <c r="J42" s="2">
        <v>105600</v>
      </c>
      <c r="K42" s="2">
        <v>0</v>
      </c>
      <c r="L42" s="2">
        <f t="shared" si="12"/>
        <v>105600</v>
      </c>
      <c r="M42" s="11">
        <f t="shared" si="13"/>
        <v>2.0488940628637953</v>
      </c>
      <c r="N42" s="2">
        <v>0</v>
      </c>
      <c r="O42" s="11">
        <f t="shared" si="14"/>
        <v>2.0488940628637953</v>
      </c>
      <c r="P42" s="2">
        <v>0</v>
      </c>
      <c r="Q42" s="11">
        <v>0</v>
      </c>
      <c r="R42" s="2" t="s">
        <v>71</v>
      </c>
      <c r="S42" s="2" t="s">
        <v>71</v>
      </c>
      <c r="T42" s="2">
        <v>105600</v>
      </c>
      <c r="U42" s="2">
        <v>0</v>
      </c>
      <c r="V42" s="2">
        <v>0</v>
      </c>
      <c r="W42" s="2">
        <v>0</v>
      </c>
    </row>
    <row r="43" spans="1:2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>
      <c r="A44" s="2" t="s">
        <v>139</v>
      </c>
      <c r="B44" s="2" t="s">
        <v>169</v>
      </c>
      <c r="C44" s="2"/>
      <c r="D44" s="2">
        <v>4</v>
      </c>
      <c r="E44" s="2">
        <v>4800</v>
      </c>
      <c r="F44" s="2">
        <v>0</v>
      </c>
      <c r="G44" s="2">
        <v>0</v>
      </c>
      <c r="H44" s="2">
        <v>4800</v>
      </c>
      <c r="I44" s="11">
        <f>SUM(H44/5154000*100)</f>
        <v>9.3131548311990692E-2</v>
      </c>
      <c r="J44" s="2">
        <v>4800</v>
      </c>
      <c r="K44" s="2">
        <v>0</v>
      </c>
      <c r="L44" s="2">
        <f>+J44+K44</f>
        <v>4800</v>
      </c>
      <c r="M44" s="11">
        <f>SUM(L44/5154000*100)</f>
        <v>9.3131548311990692E-2</v>
      </c>
      <c r="N44" s="2">
        <v>0</v>
      </c>
      <c r="O44" s="11">
        <f>SUM((H44+N44)/5154000*100)</f>
        <v>9.3131548311990692E-2</v>
      </c>
      <c r="P44" s="2">
        <v>0</v>
      </c>
      <c r="Q44" s="11">
        <v>0</v>
      </c>
      <c r="R44" s="2" t="s">
        <v>71</v>
      </c>
      <c r="S44" s="2" t="s">
        <v>71</v>
      </c>
      <c r="T44" s="2">
        <v>4800</v>
      </c>
      <c r="U44" s="2">
        <v>0</v>
      </c>
      <c r="V44" s="2">
        <v>0</v>
      </c>
      <c r="W44" s="2">
        <v>0</v>
      </c>
    </row>
    <row r="45" spans="1:23">
      <c r="A45" s="2" t="s">
        <v>141</v>
      </c>
      <c r="B45" s="2" t="s">
        <v>170</v>
      </c>
      <c r="C45" s="2"/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11">
        <f>SUM(H45/5154000*100)</f>
        <v>0</v>
      </c>
      <c r="J45" s="2">
        <v>0</v>
      </c>
      <c r="K45" s="2">
        <v>0</v>
      </c>
      <c r="L45" s="2">
        <f>+J45+K45</f>
        <v>0</v>
      </c>
      <c r="M45" s="11">
        <f>SUM(L45/5154000*100)</f>
        <v>0</v>
      </c>
      <c r="N45" s="2">
        <v>0</v>
      </c>
      <c r="O45" s="11">
        <f>SUM((H45+N45)/5154000*100)</f>
        <v>0</v>
      </c>
      <c r="P45" s="2">
        <v>0</v>
      </c>
      <c r="Q45" s="11">
        <v>0</v>
      </c>
      <c r="R45" s="2" t="s">
        <v>71</v>
      </c>
      <c r="S45" s="2" t="s">
        <v>71</v>
      </c>
      <c r="T45" s="2">
        <v>0</v>
      </c>
      <c r="U45" s="2">
        <v>0</v>
      </c>
      <c r="V45" s="2">
        <v>0</v>
      </c>
      <c r="W45" s="2">
        <v>0</v>
      </c>
    </row>
    <row r="46" spans="1:23">
      <c r="A46" s="2" t="s">
        <v>143</v>
      </c>
      <c r="B46" s="2" t="s">
        <v>171</v>
      </c>
      <c r="C46" s="2"/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11">
        <f>SUM(H46/5154000*100)</f>
        <v>0</v>
      </c>
      <c r="J46" s="2">
        <v>0</v>
      </c>
      <c r="K46" s="2">
        <v>0</v>
      </c>
      <c r="L46" s="2">
        <f>+J46+K46</f>
        <v>0</v>
      </c>
      <c r="M46" s="11">
        <f>SUM(L46/5154000*100)</f>
        <v>0</v>
      </c>
      <c r="N46" s="2">
        <v>0</v>
      </c>
      <c r="O46" s="11">
        <f>SUM((H46+N46)/5154000*100)</f>
        <v>0</v>
      </c>
      <c r="P46" s="2">
        <v>0</v>
      </c>
      <c r="Q46" s="11">
        <v>0</v>
      </c>
      <c r="R46" s="2" t="s">
        <v>71</v>
      </c>
      <c r="S46" s="2" t="s">
        <v>71</v>
      </c>
      <c r="T46" s="2">
        <v>0</v>
      </c>
      <c r="U46" s="2">
        <v>0</v>
      </c>
      <c r="V46" s="2">
        <v>0</v>
      </c>
      <c r="W46" s="2">
        <v>0</v>
      </c>
    </row>
    <row r="47" spans="1:23">
      <c r="A47" s="2" t="s">
        <v>172</v>
      </c>
      <c r="B47" s="2" t="s">
        <v>173</v>
      </c>
      <c r="C47" s="2"/>
      <c r="D47" s="2">
        <v>16</v>
      </c>
      <c r="E47" s="2">
        <v>352950</v>
      </c>
      <c r="F47" s="2">
        <v>0</v>
      </c>
      <c r="G47" s="2">
        <v>0</v>
      </c>
      <c r="H47" s="2">
        <v>352950</v>
      </c>
      <c r="I47" s="11">
        <f>SUM(H47/5154000*100)</f>
        <v>6.8480791618160648</v>
      </c>
      <c r="J47" s="2">
        <v>352950</v>
      </c>
      <c r="K47" s="2">
        <v>0</v>
      </c>
      <c r="L47" s="2">
        <f>+J47+K47</f>
        <v>352950</v>
      </c>
      <c r="M47" s="11">
        <f>SUM(L47/5154000*100)</f>
        <v>6.8480791618160648</v>
      </c>
      <c r="N47" s="2">
        <v>0</v>
      </c>
      <c r="O47" s="11">
        <f>SUM((H47+N47)/5154000*100)</f>
        <v>6.8480791618160648</v>
      </c>
      <c r="P47" s="2">
        <v>30150</v>
      </c>
      <c r="Q47" s="11">
        <f>SUM(P47/H47*100)</f>
        <v>8.5422864428389289</v>
      </c>
      <c r="R47" s="2" t="s">
        <v>71</v>
      </c>
      <c r="S47" s="2" t="s">
        <v>71</v>
      </c>
      <c r="T47" s="2">
        <v>352950</v>
      </c>
      <c r="U47" s="2">
        <v>0</v>
      </c>
      <c r="V47" s="2">
        <v>0</v>
      </c>
      <c r="W47" s="2">
        <v>0</v>
      </c>
    </row>
    <row r="48" spans="1:23">
      <c r="A48" s="2"/>
      <c r="B48" s="2" t="s">
        <v>174</v>
      </c>
      <c r="C48" s="2" t="s">
        <v>175</v>
      </c>
      <c r="D48" s="2">
        <v>1</v>
      </c>
      <c r="E48" s="2">
        <v>72000</v>
      </c>
      <c r="F48" s="2">
        <v>0</v>
      </c>
      <c r="G48" s="2">
        <v>0</v>
      </c>
      <c r="H48" s="2">
        <v>72000</v>
      </c>
      <c r="I48" s="11">
        <f>SUM(H48/5154000*100)</f>
        <v>1.3969732246798603</v>
      </c>
      <c r="J48" s="2">
        <v>72000</v>
      </c>
      <c r="K48" s="2">
        <v>0</v>
      </c>
      <c r="L48" s="2">
        <f>+J48+K48</f>
        <v>72000</v>
      </c>
      <c r="M48" s="11">
        <f>SUM(L48/5154000*100)</f>
        <v>1.3969732246798603</v>
      </c>
      <c r="N48" s="2">
        <v>0</v>
      </c>
      <c r="O48" s="11">
        <f>SUM((H48+N48)/5154000*100)</f>
        <v>1.3969732246798603</v>
      </c>
      <c r="P48" s="2">
        <v>0</v>
      </c>
      <c r="Q48" s="11">
        <f>SUM(P48/H48*100)</f>
        <v>0</v>
      </c>
      <c r="R48" s="2" t="s">
        <v>71</v>
      </c>
      <c r="S48" s="2" t="s">
        <v>71</v>
      </c>
      <c r="T48" s="2">
        <v>72000</v>
      </c>
      <c r="U48" s="2"/>
      <c r="V48" s="2"/>
      <c r="W48" s="2"/>
    </row>
    <row r="49" spans="1:23">
      <c r="A49" s="2" t="s">
        <v>176</v>
      </c>
      <c r="B49" s="2" t="s">
        <v>106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>
      <c r="A50" s="2"/>
      <c r="B50" s="2" t="s">
        <v>177</v>
      </c>
      <c r="C50" s="2"/>
      <c r="D50" s="2">
        <v>56</v>
      </c>
      <c r="E50" s="2">
        <v>86400</v>
      </c>
      <c r="F50" s="2">
        <v>0</v>
      </c>
      <c r="G50" s="2">
        <v>0</v>
      </c>
      <c r="H50" s="2">
        <v>86400</v>
      </c>
      <c r="I50" s="11">
        <f>SUM(H50/5154000*100)</f>
        <v>1.6763678696158322</v>
      </c>
      <c r="J50" s="2">
        <v>86400</v>
      </c>
      <c r="K50" s="2">
        <v>0</v>
      </c>
      <c r="L50" s="2">
        <f>+J50+K50</f>
        <v>86400</v>
      </c>
      <c r="M50" s="11">
        <f>SUM(L50/5154000*100)</f>
        <v>1.6763678696158322</v>
      </c>
      <c r="N50" s="2">
        <v>0</v>
      </c>
      <c r="O50" s="11">
        <f>SUM((H50+N50)/5154000*100)</f>
        <v>1.6763678696158322</v>
      </c>
      <c r="P50" s="2">
        <v>0</v>
      </c>
      <c r="Q50" s="11">
        <v>0</v>
      </c>
      <c r="R50" s="2" t="s">
        <v>71</v>
      </c>
      <c r="S50" s="2" t="s">
        <v>71</v>
      </c>
      <c r="T50" s="2">
        <v>86400</v>
      </c>
      <c r="U50" s="2">
        <v>0</v>
      </c>
      <c r="V50" s="2">
        <v>0</v>
      </c>
      <c r="W50" s="2">
        <v>0</v>
      </c>
    </row>
    <row r="51" spans="1:23" s="4" customFormat="1">
      <c r="A51" s="9"/>
      <c r="B51" s="9" t="s">
        <v>178</v>
      </c>
      <c r="C51" s="9"/>
      <c r="D51" s="9">
        <f t="shared" ref="D51:P51" si="15">+D35+D36+D37+D38+D39+D40+D41+D42+D44+D45+D46+D47+D50</f>
        <v>722</v>
      </c>
      <c r="E51" s="9">
        <f t="shared" si="15"/>
        <v>1617600</v>
      </c>
      <c r="F51" s="9">
        <f t="shared" si="15"/>
        <v>0</v>
      </c>
      <c r="G51" s="9">
        <f t="shared" si="15"/>
        <v>0</v>
      </c>
      <c r="H51" s="9">
        <f t="shared" si="15"/>
        <v>1617600</v>
      </c>
      <c r="I51" s="12">
        <f t="shared" si="15"/>
        <v>31.385331781140856</v>
      </c>
      <c r="J51" s="9">
        <f t="shared" si="15"/>
        <v>1617600</v>
      </c>
      <c r="K51" s="9">
        <f t="shared" si="15"/>
        <v>0</v>
      </c>
      <c r="L51" s="9">
        <f t="shared" si="15"/>
        <v>1617600</v>
      </c>
      <c r="M51" s="12">
        <f t="shared" si="15"/>
        <v>31.385331781140856</v>
      </c>
      <c r="N51" s="9">
        <f t="shared" si="15"/>
        <v>0</v>
      </c>
      <c r="O51" s="12">
        <f t="shared" si="15"/>
        <v>31.385331781140856</v>
      </c>
      <c r="P51" s="9">
        <f t="shared" si="15"/>
        <v>255600</v>
      </c>
      <c r="Q51" s="12">
        <f>SUM(P51/H51*100)</f>
        <v>15.801186943620177</v>
      </c>
      <c r="R51" s="9"/>
      <c r="S51" s="9"/>
      <c r="T51" s="9">
        <f>+T35+T36+T37+T38+T39+T40+T41+T42+T44+T45+T46+T47+T50</f>
        <v>1617600</v>
      </c>
      <c r="U51" s="9"/>
      <c r="V51" s="9"/>
      <c r="W51" s="9"/>
    </row>
    <row r="52" spans="1:23" s="4" customFormat="1">
      <c r="A52" s="9"/>
      <c r="B52" s="9" t="s">
        <v>179</v>
      </c>
      <c r="C52" s="9"/>
      <c r="D52" s="9">
        <f t="shared" ref="D52:P52" si="16">+D19+D28+D33+D51</f>
        <v>724</v>
      </c>
      <c r="E52" s="9">
        <f t="shared" si="16"/>
        <v>1683600</v>
      </c>
      <c r="F52" s="9">
        <f t="shared" si="16"/>
        <v>0</v>
      </c>
      <c r="G52" s="9">
        <f t="shared" si="16"/>
        <v>0</v>
      </c>
      <c r="H52" s="9">
        <f t="shared" si="16"/>
        <v>1683600</v>
      </c>
      <c r="I52" s="12">
        <f t="shared" si="16"/>
        <v>32.665890570430726</v>
      </c>
      <c r="J52" s="9">
        <f t="shared" si="16"/>
        <v>1683600</v>
      </c>
      <c r="K52" s="9">
        <f t="shared" si="16"/>
        <v>0</v>
      </c>
      <c r="L52" s="9">
        <f t="shared" si="16"/>
        <v>1683600</v>
      </c>
      <c r="M52" s="12">
        <f t="shared" si="16"/>
        <v>32.665890570430726</v>
      </c>
      <c r="N52" s="9">
        <f t="shared" si="16"/>
        <v>0</v>
      </c>
      <c r="O52" s="12">
        <f t="shared" si="16"/>
        <v>32.665890570430726</v>
      </c>
      <c r="P52" s="9">
        <f t="shared" si="16"/>
        <v>255600</v>
      </c>
      <c r="Q52" s="12">
        <f>SUM(P52/H52*100)</f>
        <v>15.181753385602281</v>
      </c>
      <c r="R52" s="9"/>
      <c r="S52" s="9"/>
      <c r="T52" s="9">
        <f>+T19+T28+T33+T51</f>
        <v>1683600</v>
      </c>
      <c r="U52" s="9">
        <f>+U19+U28+U33+U51</f>
        <v>0</v>
      </c>
      <c r="V52" s="9">
        <f>+V19+V28+V33+V51</f>
        <v>0</v>
      </c>
      <c r="W52" s="9">
        <f>+W19+W28+W33+W51</f>
        <v>0</v>
      </c>
    </row>
  </sheetData>
  <mergeCells count="9">
    <mergeCell ref="U3:W3"/>
    <mergeCell ref="J4:L4"/>
    <mergeCell ref="U4:W4"/>
    <mergeCell ref="J6:M6"/>
    <mergeCell ref="P6:Q6"/>
    <mergeCell ref="R6:S6"/>
    <mergeCell ref="J3:M3"/>
    <mergeCell ref="P3:Q3"/>
    <mergeCell ref="R3:S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>
      <selection activeCell="A3" sqref="A3:T10"/>
    </sheetView>
  </sheetViews>
  <sheetFormatPr defaultRowHeight="13.8"/>
  <cols>
    <col min="1" max="1" width="10.69921875" customWidth="1"/>
    <col min="2" max="2" width="45.69921875" customWidth="1"/>
    <col min="3" max="3" width="12.69921875" customWidth="1"/>
    <col min="4" max="8" width="16.69921875" customWidth="1"/>
    <col min="9" max="13" width="12.69921875" customWidth="1"/>
    <col min="14" max="15" width="20.69921875" customWidth="1"/>
    <col min="16" max="18" width="12.69921875" customWidth="1"/>
    <col min="19" max="20" width="16.69921875" customWidth="1"/>
  </cols>
  <sheetData>
    <row r="1" spans="1:20" s="5" customFormat="1" ht="15.6">
      <c r="A1" s="5" t="s">
        <v>180</v>
      </c>
    </row>
    <row r="3" spans="1:20" s="4" customFormat="1" ht="82.8">
      <c r="A3" s="7" t="s">
        <v>31</v>
      </c>
      <c r="B3" s="7" t="s">
        <v>80</v>
      </c>
      <c r="C3" s="7" t="s">
        <v>81</v>
      </c>
      <c r="D3" s="7" t="s">
        <v>34</v>
      </c>
      <c r="E3" s="7" t="s">
        <v>35</v>
      </c>
      <c r="F3" s="7" t="s">
        <v>36</v>
      </c>
      <c r="G3" s="7" t="s">
        <v>37</v>
      </c>
      <c r="H3" s="7" t="s">
        <v>82</v>
      </c>
      <c r="I3" s="7" t="s">
        <v>121</v>
      </c>
      <c r="J3" s="24" t="s">
        <v>40</v>
      </c>
      <c r="K3" s="24"/>
      <c r="L3" s="24"/>
      <c r="M3" s="24"/>
      <c r="N3" s="7" t="s">
        <v>41</v>
      </c>
      <c r="O3" s="7" t="s">
        <v>42</v>
      </c>
      <c r="P3" s="24" t="s">
        <v>43</v>
      </c>
      <c r="Q3" s="24"/>
      <c r="R3" s="24" t="s">
        <v>44</v>
      </c>
      <c r="S3" s="24"/>
      <c r="T3" s="7" t="s">
        <v>45</v>
      </c>
    </row>
    <row r="4" spans="1:20" s="4" customFormat="1" ht="30" customHeight="1">
      <c r="A4" s="9"/>
      <c r="B4" s="9"/>
      <c r="C4" s="9"/>
      <c r="D4" s="9"/>
      <c r="E4" s="9"/>
      <c r="F4" s="9"/>
      <c r="G4" s="9"/>
      <c r="H4" s="9"/>
      <c r="I4" s="9"/>
      <c r="J4" s="25" t="s">
        <v>46</v>
      </c>
      <c r="K4" s="25"/>
      <c r="L4" s="25"/>
      <c r="M4" s="7" t="s">
        <v>47</v>
      </c>
      <c r="N4" s="13"/>
      <c r="O4" s="9"/>
      <c r="P4" s="8" t="s">
        <v>48</v>
      </c>
      <c r="Q4" s="7" t="s">
        <v>49</v>
      </c>
      <c r="R4" s="7" t="s">
        <v>48</v>
      </c>
      <c r="S4" s="7" t="s">
        <v>49</v>
      </c>
      <c r="T4" s="9"/>
    </row>
    <row r="5" spans="1:20" s="4" customFormat="1">
      <c r="A5" s="9"/>
      <c r="B5" s="9"/>
      <c r="C5" s="9"/>
      <c r="D5" s="9"/>
      <c r="E5" s="9"/>
      <c r="F5" s="9"/>
      <c r="G5" s="9"/>
      <c r="H5" s="9"/>
      <c r="I5" s="9"/>
      <c r="J5" s="7" t="s">
        <v>50</v>
      </c>
      <c r="K5" s="7" t="s">
        <v>51</v>
      </c>
      <c r="L5" s="7" t="s">
        <v>52</v>
      </c>
      <c r="M5" s="9"/>
      <c r="N5" s="9"/>
      <c r="O5" s="9"/>
      <c r="P5" s="9"/>
      <c r="Q5" s="9"/>
      <c r="R5" s="9"/>
      <c r="S5" s="9"/>
      <c r="T5" s="9"/>
    </row>
    <row r="6" spans="1:20" s="4" customFormat="1">
      <c r="A6" s="14"/>
      <c r="B6" s="14" t="s">
        <v>53</v>
      </c>
      <c r="C6" s="14" t="s">
        <v>54</v>
      </c>
      <c r="D6" s="14" t="s">
        <v>55</v>
      </c>
      <c r="E6" s="14" t="s">
        <v>56</v>
      </c>
      <c r="F6" s="14" t="s">
        <v>57</v>
      </c>
      <c r="G6" s="14" t="s">
        <v>58</v>
      </c>
      <c r="H6" s="14" t="s">
        <v>59</v>
      </c>
      <c r="I6" s="14" t="s">
        <v>60</v>
      </c>
      <c r="J6" s="26" t="s">
        <v>61</v>
      </c>
      <c r="K6" s="26"/>
      <c r="L6" s="26"/>
      <c r="M6" s="26"/>
      <c r="N6" s="14" t="s">
        <v>62</v>
      </c>
      <c r="O6" s="14" t="s">
        <v>63</v>
      </c>
      <c r="P6" s="26" t="s">
        <v>64</v>
      </c>
      <c r="Q6" s="26"/>
      <c r="R6" s="26" t="s">
        <v>65</v>
      </c>
      <c r="S6" s="26"/>
      <c r="T6" s="14" t="s">
        <v>66</v>
      </c>
    </row>
    <row r="7" spans="1:20">
      <c r="A7" s="3" t="s">
        <v>85</v>
      </c>
      <c r="B7" s="2" t="s">
        <v>181</v>
      </c>
      <c r="C7" s="2"/>
      <c r="D7" s="2">
        <v>0</v>
      </c>
      <c r="E7" s="2">
        <v>0</v>
      </c>
      <c r="F7" s="2">
        <v>0</v>
      </c>
      <c r="G7" s="2">
        <v>0</v>
      </c>
      <c r="H7" s="2">
        <v>0</v>
      </c>
      <c r="I7" s="11">
        <f>SUM(H7/5154000*100)</f>
        <v>0</v>
      </c>
      <c r="J7" s="2">
        <v>0</v>
      </c>
      <c r="K7" s="2">
        <v>0</v>
      </c>
      <c r="L7" s="2">
        <f>+J7+K7</f>
        <v>0</v>
      </c>
      <c r="M7" s="11">
        <f>SUM(L7/5154000*100)</f>
        <v>0</v>
      </c>
      <c r="N7" s="2">
        <v>0</v>
      </c>
      <c r="O7" s="11">
        <f>SUM((H7+N7)/5154000*100)</f>
        <v>0</v>
      </c>
      <c r="P7" s="2">
        <v>0</v>
      </c>
      <c r="Q7" s="11">
        <v>0</v>
      </c>
      <c r="R7" s="2" t="s">
        <v>71</v>
      </c>
      <c r="S7" s="2" t="s">
        <v>71</v>
      </c>
      <c r="T7" s="2">
        <v>0</v>
      </c>
    </row>
    <row r="8" spans="1:20">
      <c r="A8" s="3" t="s">
        <v>110</v>
      </c>
      <c r="B8" s="2" t="s">
        <v>182</v>
      </c>
      <c r="C8" s="2"/>
      <c r="D8" s="2">
        <v>0</v>
      </c>
      <c r="E8" s="2">
        <v>0</v>
      </c>
      <c r="F8" s="2">
        <v>0</v>
      </c>
      <c r="G8" s="2">
        <v>0</v>
      </c>
      <c r="H8" s="2">
        <v>0</v>
      </c>
      <c r="I8" s="11">
        <f>SUM(H8/5154000*100)</f>
        <v>0</v>
      </c>
      <c r="J8" s="2">
        <v>0</v>
      </c>
      <c r="K8" s="2">
        <v>0</v>
      </c>
      <c r="L8" s="2">
        <f>+J8+K8</f>
        <v>0</v>
      </c>
      <c r="M8" s="11">
        <f>SUM(L8/5154000*100)</f>
        <v>0</v>
      </c>
      <c r="N8" s="2">
        <v>0</v>
      </c>
      <c r="O8" s="11">
        <f>SUM((H8+N8)/5154000*100)</f>
        <v>0</v>
      </c>
      <c r="P8" s="2">
        <v>0</v>
      </c>
      <c r="Q8" s="11">
        <v>0</v>
      </c>
      <c r="R8" s="2" t="s">
        <v>71</v>
      </c>
      <c r="S8" s="2" t="s">
        <v>71</v>
      </c>
      <c r="T8" s="2">
        <v>0</v>
      </c>
    </row>
    <row r="9" spans="1:20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s="4" customFormat="1">
      <c r="A10" s="9"/>
      <c r="B10" s="9" t="s">
        <v>183</v>
      </c>
      <c r="C10" s="9"/>
      <c r="D10" s="9">
        <f t="shared" ref="D10:Q10" si="0">+D7+D8</f>
        <v>0</v>
      </c>
      <c r="E10" s="9">
        <f t="shared" si="0"/>
        <v>0</v>
      </c>
      <c r="F10" s="9">
        <f t="shared" si="0"/>
        <v>0</v>
      </c>
      <c r="G10" s="9">
        <f t="shared" si="0"/>
        <v>0</v>
      </c>
      <c r="H10" s="9">
        <f t="shared" si="0"/>
        <v>0</v>
      </c>
      <c r="I10" s="12">
        <f t="shared" si="0"/>
        <v>0</v>
      </c>
      <c r="J10" s="9">
        <f t="shared" si="0"/>
        <v>0</v>
      </c>
      <c r="K10" s="9">
        <f t="shared" si="0"/>
        <v>0</v>
      </c>
      <c r="L10" s="9">
        <f t="shared" si="0"/>
        <v>0</v>
      </c>
      <c r="M10" s="12">
        <f t="shared" si="0"/>
        <v>0</v>
      </c>
      <c r="N10" s="9">
        <f t="shared" si="0"/>
        <v>0</v>
      </c>
      <c r="O10" s="12">
        <f t="shared" si="0"/>
        <v>0</v>
      </c>
      <c r="P10" s="9">
        <f t="shared" si="0"/>
        <v>0</v>
      </c>
      <c r="Q10" s="12">
        <f t="shared" si="0"/>
        <v>0</v>
      </c>
      <c r="R10" s="9"/>
      <c r="S10" s="9"/>
      <c r="T10" s="9">
        <f>+T7+T8</f>
        <v>0</v>
      </c>
    </row>
  </sheetData>
  <mergeCells count="7">
    <mergeCell ref="J3:M3"/>
    <mergeCell ref="P3:Q3"/>
    <mergeCell ref="R3:S3"/>
    <mergeCell ref="J4:L4"/>
    <mergeCell ref="J6:M6"/>
    <mergeCell ref="P6:Q6"/>
    <mergeCell ref="R6:S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sqref="A1:D4"/>
    </sheetView>
  </sheetViews>
  <sheetFormatPr defaultRowHeight="13.8"/>
  <cols>
    <col min="1" max="1" width="50.69921875" customWidth="1"/>
    <col min="2" max="3" width="20.69921875" customWidth="1"/>
    <col min="5" max="5" width="20.69921875" customWidth="1"/>
  </cols>
  <sheetData>
    <row r="1" spans="1:4" s="5" customFormat="1" ht="15.6">
      <c r="A1" s="15" t="s">
        <v>184</v>
      </c>
      <c r="B1" s="15"/>
      <c r="C1" s="15"/>
      <c r="D1" s="15"/>
    </row>
    <row r="2" spans="1:4">
      <c r="A2" s="2" t="s">
        <v>185</v>
      </c>
      <c r="B2" s="2" t="s">
        <v>186</v>
      </c>
      <c r="C2" s="2" t="s">
        <v>187</v>
      </c>
      <c r="D2" s="2" t="s">
        <v>188</v>
      </c>
    </row>
    <row r="3" spans="1:4">
      <c r="A3" s="2"/>
      <c r="B3" s="2"/>
      <c r="C3" s="2"/>
      <c r="D3" s="2"/>
    </row>
    <row r="4" spans="1:4" s="4" customFormat="1">
      <c r="A4" s="9" t="s">
        <v>78</v>
      </c>
      <c r="B4" s="9"/>
      <c r="C4" s="9">
        <f>SUM(C2:C3)</f>
        <v>0</v>
      </c>
      <c r="D4" s="9">
        <f>SUM(D2:D3)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sqref="A1:B3"/>
    </sheetView>
  </sheetViews>
  <sheetFormatPr defaultRowHeight="13.8"/>
  <cols>
    <col min="1" max="2" width="50.69921875" customWidth="1"/>
  </cols>
  <sheetData>
    <row r="1" spans="1:2" s="5" customFormat="1" ht="15.6">
      <c r="A1" s="28" t="s">
        <v>189</v>
      </c>
      <c r="B1" s="28"/>
    </row>
    <row r="2" spans="1:2">
      <c r="A2" s="2" t="s">
        <v>34</v>
      </c>
      <c r="B2" s="2" t="s">
        <v>187</v>
      </c>
    </row>
    <row r="3" spans="1:2">
      <c r="A3" s="2">
        <v>0</v>
      </c>
      <c r="B3" s="2">
        <v>0</v>
      </c>
    </row>
  </sheetData>
  <mergeCells count="1">
    <mergeCell ref="A1:B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/>
  </sheetViews>
  <sheetFormatPr defaultColWidth="9.09765625" defaultRowHeight="13.8"/>
  <cols>
    <col min="1" max="1" width="6.69921875" customWidth="1"/>
    <col min="2" max="2" width="50.69921875" customWidth="1"/>
    <col min="3" max="4" width="12.69921875" style="6" customWidth="1"/>
    <col min="5" max="5" width="50.69921875" style="6" customWidth="1"/>
    <col min="6" max="7" width="12.69921875" style="6" customWidth="1"/>
    <col min="8" max="10" width="20.69921875" style="6" customWidth="1"/>
    <col min="11" max="16384" width="9.09765625" style="6"/>
  </cols>
  <sheetData>
    <row r="1" spans="1:10" s="17" customFormat="1" ht="13.2">
      <c r="A1" s="16"/>
      <c r="B1" s="16"/>
    </row>
    <row r="2" spans="1:10" s="5" customFormat="1" ht="15.6">
      <c r="A2" s="29" t="s">
        <v>190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s="17" customFormat="1" ht="52.8">
      <c r="A3" s="18" t="s">
        <v>191</v>
      </c>
      <c r="B3" s="30" t="s">
        <v>192</v>
      </c>
      <c r="C3" s="30"/>
      <c r="D3" s="30"/>
      <c r="E3" s="30" t="s">
        <v>193</v>
      </c>
      <c r="F3" s="30"/>
      <c r="G3" s="30"/>
      <c r="H3" s="31" t="s">
        <v>194</v>
      </c>
      <c r="I3" s="31"/>
      <c r="J3" s="19" t="s">
        <v>195</v>
      </c>
    </row>
    <row r="4" spans="1:10" s="17" customFormat="1" ht="13.2">
      <c r="A4" s="18" t="s">
        <v>196</v>
      </c>
      <c r="B4" s="31" t="s">
        <v>197</v>
      </c>
      <c r="C4" s="31"/>
      <c r="D4" s="31"/>
      <c r="E4" s="31" t="s">
        <v>198</v>
      </c>
      <c r="F4" s="31"/>
      <c r="G4" s="31"/>
      <c r="H4" s="31" t="s">
        <v>199</v>
      </c>
      <c r="I4" s="31"/>
      <c r="J4" s="19" t="s">
        <v>200</v>
      </c>
    </row>
    <row r="5" spans="1:10" s="17" customFormat="1" ht="66">
      <c r="A5" s="18" t="s">
        <v>201</v>
      </c>
      <c r="B5" s="18" t="s">
        <v>202</v>
      </c>
      <c r="C5" s="20" t="s">
        <v>81</v>
      </c>
      <c r="D5" s="20" t="s">
        <v>203</v>
      </c>
      <c r="E5" s="20" t="s">
        <v>202</v>
      </c>
      <c r="F5" s="20" t="s">
        <v>81</v>
      </c>
      <c r="G5" s="20" t="s">
        <v>203</v>
      </c>
      <c r="H5" s="20" t="s">
        <v>204</v>
      </c>
      <c r="I5" s="19" t="s">
        <v>205</v>
      </c>
      <c r="J5" s="20"/>
    </row>
    <row r="6" spans="1:10">
      <c r="A6" s="2">
        <v>1</v>
      </c>
      <c r="B6" s="10" t="s">
        <v>206</v>
      </c>
      <c r="C6" s="10" t="s">
        <v>206</v>
      </c>
      <c r="D6" s="10" t="s">
        <v>206</v>
      </c>
      <c r="E6" s="10" t="s">
        <v>206</v>
      </c>
      <c r="F6" s="10" t="s">
        <v>206</v>
      </c>
      <c r="G6" s="10" t="s">
        <v>206</v>
      </c>
      <c r="H6" s="10" t="s">
        <v>206</v>
      </c>
      <c r="I6" s="10" t="s">
        <v>206</v>
      </c>
      <c r="J6" s="10" t="s">
        <v>206</v>
      </c>
    </row>
  </sheetData>
  <mergeCells count="7">
    <mergeCell ref="A2:J2"/>
    <mergeCell ref="B3:D3"/>
    <mergeCell ref="E3:G3"/>
    <mergeCell ref="H3:I3"/>
    <mergeCell ref="B4:D4"/>
    <mergeCell ref="E4:G4"/>
    <mergeCell ref="H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8"/>
    </sheetView>
  </sheetViews>
  <sheetFormatPr defaultRowHeight="13.8"/>
  <cols>
    <col min="1" max="1" width="50.69921875" customWidth="1"/>
    <col min="2" max="3" width="20.69921875" customWidth="1"/>
    <col min="5" max="5" width="20.69921875" customWidth="1"/>
  </cols>
  <sheetData>
    <row r="1" spans="1:4" s="5" customFormat="1" ht="15.6">
      <c r="A1" s="15" t="s">
        <v>207</v>
      </c>
      <c r="B1" s="15"/>
      <c r="C1" s="15"/>
      <c r="D1" s="15"/>
    </row>
    <row r="2" spans="1:4">
      <c r="A2" s="2"/>
      <c r="B2" s="2" t="s">
        <v>208</v>
      </c>
      <c r="C2" s="2" t="s">
        <v>209</v>
      </c>
      <c r="D2" s="2" t="s">
        <v>210</v>
      </c>
    </row>
    <row r="3" spans="1:4">
      <c r="A3" s="2" t="s">
        <v>211</v>
      </c>
      <c r="B3" s="2" t="s">
        <v>212</v>
      </c>
      <c r="C3" s="2" t="s">
        <v>212</v>
      </c>
      <c r="D3" s="3" t="s">
        <v>212</v>
      </c>
    </row>
    <row r="4" spans="1:4">
      <c r="A4" s="2" t="s">
        <v>213</v>
      </c>
      <c r="B4" s="2" t="s">
        <v>212</v>
      </c>
      <c r="C4" s="2" t="s">
        <v>212</v>
      </c>
      <c r="D4" s="3" t="s">
        <v>212</v>
      </c>
    </row>
    <row r="5" spans="1:4">
      <c r="A5" s="2" t="s">
        <v>214</v>
      </c>
      <c r="B5" s="2" t="s">
        <v>212</v>
      </c>
      <c r="C5" s="2" t="s">
        <v>212</v>
      </c>
      <c r="D5" s="3" t="s">
        <v>212</v>
      </c>
    </row>
    <row r="6" spans="1:4">
      <c r="A6" s="2" t="s">
        <v>215</v>
      </c>
      <c r="B6" s="2" t="s">
        <v>212</v>
      </c>
      <c r="C6" s="2" t="s">
        <v>212</v>
      </c>
      <c r="D6" s="3" t="s">
        <v>212</v>
      </c>
    </row>
    <row r="7" spans="1:4">
      <c r="A7" s="2" t="s">
        <v>216</v>
      </c>
      <c r="B7" s="2" t="s">
        <v>212</v>
      </c>
      <c r="C7" s="2" t="s">
        <v>212</v>
      </c>
      <c r="D7" s="3" t="s">
        <v>212</v>
      </c>
    </row>
    <row r="8" spans="1:4">
      <c r="A8" s="2"/>
      <c r="B8" s="2"/>
      <c r="C8" s="2"/>
      <c r="D8" s="2"/>
    </row>
  </sheetData>
  <pageMargins left="1.3888888888888888E-2" right="0.20833333333333334" top="0.83333333333333337" bottom="0.4166666666666666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Declaration</vt:lpstr>
      <vt:lpstr>Table-I Summary Statement</vt:lpstr>
      <vt:lpstr>Table-II Promoter Shareholding</vt:lpstr>
      <vt:lpstr>Table-III Public Shareholding</vt:lpstr>
      <vt:lpstr>Table-IV NP-NP Shareholding</vt:lpstr>
      <vt:lpstr>Table-IIIA Person in Concert</vt:lpstr>
      <vt:lpstr>Table-IIIB Unclaimed Details</vt:lpstr>
      <vt:lpstr>Table-V SBOs</vt:lpstr>
      <vt:lpstr>Table-VI  foreign ownership</vt:lpstr>
      <vt:lpstr>Declaration!Print_Titles</vt:lpstr>
      <vt:lpstr>'Table-VI  foreign ownership'!Print_Titles</vt:lpstr>
    </vt:vector>
  </TitlesOfParts>
  <Company>KFin Technologies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Sankara Gokavarapu</dc:creator>
  <cp:lastModifiedBy>pc</cp:lastModifiedBy>
  <dcterms:created xsi:type="dcterms:W3CDTF">2025-06-27T12:27:25Z</dcterms:created>
  <dcterms:modified xsi:type="dcterms:W3CDTF">2026-03-17T10:31:46Z</dcterms:modified>
</cp:coreProperties>
</file>